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Финансовый\12. ИНВЕСТИЦИИ\2. НЭСКО_ЮТЭК\0.2. Корр ИП\2025\4. Ответ в РЭК_15.09.2025\"/>
    </mc:Choice>
  </mc:AlternateContent>
  <bookViews>
    <workbookView xWindow="0" yWindow="0" windowWidth="28800" windowHeight="12300"/>
  </bookViews>
  <sheets>
    <sheet name="ф.19_ЮТЭК_2025-2029" sheetId="13" r:id="rId1"/>
    <sheet name="51_2022" sheetId="15" state="hidden" r:id="rId2"/>
  </sheets>
  <externalReferences>
    <externalReference r:id="rId3"/>
    <externalReference r:id="rId4"/>
  </externalReferences>
  <definedNames>
    <definedName name="_xlnm._FilterDatabase" localSheetId="0" hidden="1">'ф.19_ЮТЭК_2025-2029'!$A$19:$T$466</definedName>
    <definedName name="_xlnm.Print_Titles" localSheetId="0">'ф.19_ЮТЭК_2025-2029'!$17:$19</definedName>
    <definedName name="_xlnm.Print_Area" localSheetId="0">'ф.19_ЮТЭК_2025-2029'!$A$1:$S$466</definedName>
  </definedNames>
  <calcPr calcId="162913"/>
</workbook>
</file>

<file path=xl/calcChain.xml><?xml version="1.0" encoding="utf-8"?>
<calcChain xmlns="http://schemas.openxmlformats.org/spreadsheetml/2006/main">
  <c r="K364" i="13" l="1"/>
  <c r="M364" i="13" s="1"/>
  <c r="O364" i="13" s="1"/>
  <c r="Q364" i="13" s="1"/>
  <c r="K80" i="13" l="1"/>
  <c r="K76" i="13"/>
  <c r="K73" i="13"/>
  <c r="Q67" i="13"/>
  <c r="O67" i="13"/>
  <c r="M67" i="13"/>
  <c r="K67" i="13"/>
  <c r="K60" i="13"/>
  <c r="K51" i="13"/>
  <c r="K35" i="13"/>
  <c r="M35" i="13" s="1"/>
  <c r="O35" i="13" s="1"/>
  <c r="Q35" i="13" s="1"/>
  <c r="K30" i="13"/>
  <c r="K100" i="13"/>
  <c r="K108" i="13"/>
  <c r="Q418" i="13"/>
  <c r="O418" i="13"/>
  <c r="M418" i="13"/>
  <c r="K418" i="13"/>
  <c r="Q399" i="13"/>
  <c r="O399" i="13"/>
  <c r="M399" i="13"/>
  <c r="K399" i="13"/>
  <c r="Q164" i="13"/>
  <c r="Q163" i="13"/>
  <c r="O164" i="13"/>
  <c r="M164" i="13"/>
  <c r="K164" i="13"/>
  <c r="Q68" i="13"/>
  <c r="O68" i="13"/>
  <c r="M68" i="13"/>
  <c r="K68" i="13"/>
  <c r="Q167" i="13" l="1"/>
  <c r="K36" i="13"/>
  <c r="Q386" i="13" l="1"/>
  <c r="Q385" i="13" s="1"/>
  <c r="O386" i="13"/>
  <c r="O385" i="13" s="1"/>
  <c r="S466" i="13" l="1"/>
  <c r="R466" i="13"/>
  <c r="T466" i="13" s="1"/>
  <c r="S465" i="13"/>
  <c r="R465" i="13"/>
  <c r="S464" i="13"/>
  <c r="R464" i="13"/>
  <c r="S463" i="13"/>
  <c r="R463" i="13"/>
  <c r="S462" i="13"/>
  <c r="R462" i="13"/>
  <c r="S461" i="13"/>
  <c r="R461" i="13"/>
  <c r="S460" i="13"/>
  <c r="R460" i="13"/>
  <c r="S459" i="13"/>
  <c r="R459" i="13"/>
  <c r="S458" i="13"/>
  <c r="R458" i="13"/>
  <c r="S457" i="13"/>
  <c r="R457" i="13"/>
  <c r="S456" i="13"/>
  <c r="R456" i="13"/>
  <c r="S455" i="13"/>
  <c r="R455" i="13"/>
  <c r="S454" i="13"/>
  <c r="R454" i="13"/>
  <c r="S453" i="13"/>
  <c r="R453" i="13"/>
  <c r="S452" i="13"/>
  <c r="R452" i="13"/>
  <c r="S451" i="13"/>
  <c r="R451" i="13"/>
  <c r="S450" i="13"/>
  <c r="R450" i="13"/>
  <c r="S449" i="13"/>
  <c r="R449" i="13"/>
  <c r="S448" i="13"/>
  <c r="R448" i="13"/>
  <c r="S447" i="13"/>
  <c r="R447" i="13"/>
  <c r="S446" i="13"/>
  <c r="R446" i="13"/>
  <c r="S445" i="13"/>
  <c r="R445" i="13"/>
  <c r="S444" i="13"/>
  <c r="R444" i="13"/>
  <c r="S443" i="13"/>
  <c r="R443" i="13"/>
  <c r="S442" i="13"/>
  <c r="R442" i="13"/>
  <c r="S441" i="13"/>
  <c r="R441" i="13"/>
  <c r="S440" i="13"/>
  <c r="R440" i="13"/>
  <c r="S439" i="13"/>
  <c r="R439" i="13"/>
  <c r="S438" i="13"/>
  <c r="R438" i="13"/>
  <c r="S437" i="13"/>
  <c r="R437" i="13"/>
  <c r="S436" i="13"/>
  <c r="R436" i="13"/>
  <c r="S435" i="13"/>
  <c r="R435" i="13"/>
  <c r="S434" i="13"/>
  <c r="R434" i="13"/>
  <c r="S433" i="13"/>
  <c r="R433" i="13"/>
  <c r="S432" i="13"/>
  <c r="R432" i="13"/>
  <c r="S431" i="13"/>
  <c r="R431" i="13"/>
  <c r="S430" i="13"/>
  <c r="R430" i="13"/>
  <c r="T430" i="13" s="1"/>
  <c r="S429" i="13"/>
  <c r="R429" i="13"/>
  <c r="S428" i="13"/>
  <c r="R428" i="13"/>
  <c r="S427" i="13"/>
  <c r="R427" i="13"/>
  <c r="S426" i="13"/>
  <c r="R426" i="13"/>
  <c r="T426" i="13" s="1"/>
  <c r="S425" i="13"/>
  <c r="R425" i="13"/>
  <c r="S424" i="13"/>
  <c r="R424" i="13"/>
  <c r="T424" i="13" s="1"/>
  <c r="S423" i="13"/>
  <c r="R423" i="13"/>
  <c r="S422" i="13"/>
  <c r="R422" i="13"/>
  <c r="S421" i="13"/>
  <c r="R421" i="13"/>
  <c r="S420" i="13"/>
  <c r="R420" i="13"/>
  <c r="S419" i="13"/>
  <c r="R419" i="13"/>
  <c r="R418" i="13"/>
  <c r="S417" i="13"/>
  <c r="R417" i="13"/>
  <c r="S416" i="13"/>
  <c r="R416" i="13"/>
  <c r="S415" i="13"/>
  <c r="R415" i="13"/>
  <c r="S414" i="13"/>
  <c r="R414" i="13"/>
  <c r="S413" i="13"/>
  <c r="R413" i="13"/>
  <c r="S412" i="13"/>
  <c r="R412" i="13"/>
  <c r="S411" i="13"/>
  <c r="R411" i="13"/>
  <c r="Q410" i="13"/>
  <c r="Q409" i="13" s="1"/>
  <c r="O410" i="13"/>
  <c r="O409" i="13" s="1"/>
  <c r="M410" i="13"/>
  <c r="M409" i="13" s="1"/>
  <c r="I410" i="13"/>
  <c r="I409" i="13" s="1"/>
  <c r="H410" i="13"/>
  <c r="H409" i="13" s="1"/>
  <c r="R409" i="13" s="1"/>
  <c r="G410" i="13"/>
  <c r="G409" i="13" s="1"/>
  <c r="F410" i="13"/>
  <c r="F409" i="13" s="1"/>
  <c r="E410" i="13"/>
  <c r="E409" i="13" s="1"/>
  <c r="D410" i="13"/>
  <c r="S408" i="13"/>
  <c r="R408" i="13"/>
  <c r="S407" i="13"/>
  <c r="R407" i="13"/>
  <c r="S406" i="13"/>
  <c r="R406" i="13"/>
  <c r="S405" i="13"/>
  <c r="R405" i="13"/>
  <c r="S404" i="13"/>
  <c r="R404" i="13"/>
  <c r="S403" i="13"/>
  <c r="R403" i="13"/>
  <c r="S402" i="13"/>
  <c r="R402" i="13"/>
  <c r="S401" i="13"/>
  <c r="R401" i="13"/>
  <c r="S400" i="13"/>
  <c r="R400" i="13"/>
  <c r="S399" i="13"/>
  <c r="R399" i="13"/>
  <c r="S398" i="13"/>
  <c r="R398" i="13"/>
  <c r="S397" i="13"/>
  <c r="R397" i="13"/>
  <c r="S396" i="13"/>
  <c r="R396" i="13"/>
  <c r="S395" i="13"/>
  <c r="R395" i="13"/>
  <c r="S394" i="13"/>
  <c r="R394" i="13"/>
  <c r="S393" i="13"/>
  <c r="R393" i="13"/>
  <c r="S392" i="13"/>
  <c r="R392" i="13"/>
  <c r="S391" i="13"/>
  <c r="R391" i="13"/>
  <c r="S390" i="13"/>
  <c r="R390" i="13"/>
  <c r="S389" i="13"/>
  <c r="R389" i="13"/>
  <c r="S388" i="13"/>
  <c r="R388" i="13"/>
  <c r="S387" i="13"/>
  <c r="R387" i="13"/>
  <c r="M386" i="13"/>
  <c r="M385" i="13" s="1"/>
  <c r="K386" i="13"/>
  <c r="K385" i="13" s="1"/>
  <c r="I386" i="13"/>
  <c r="H386" i="13"/>
  <c r="H385" i="13" s="1"/>
  <c r="G386" i="13"/>
  <c r="G385" i="13" s="1"/>
  <c r="F386" i="13"/>
  <c r="F385" i="13" s="1"/>
  <c r="E386" i="13"/>
  <c r="E385" i="13" s="1"/>
  <c r="D386" i="13"/>
  <c r="D385" i="13" s="1"/>
  <c r="R377" i="13"/>
  <c r="M377" i="13"/>
  <c r="S376" i="13"/>
  <c r="R376" i="13"/>
  <c r="S375" i="13"/>
  <c r="R375" i="13"/>
  <c r="S374" i="13"/>
  <c r="R374" i="13"/>
  <c r="S373" i="13"/>
  <c r="R373" i="13"/>
  <c r="S372" i="13"/>
  <c r="R372" i="13"/>
  <c r="S371" i="13"/>
  <c r="R371" i="13"/>
  <c r="S370" i="13"/>
  <c r="R370" i="13"/>
  <c r="S369" i="13"/>
  <c r="R369" i="13"/>
  <c r="S368" i="13"/>
  <c r="R368" i="13"/>
  <c r="S367" i="13"/>
  <c r="R367" i="13"/>
  <c r="S366" i="13"/>
  <c r="R366" i="13"/>
  <c r="S365" i="13"/>
  <c r="R365" i="13"/>
  <c r="R364" i="13"/>
  <c r="P364" i="13"/>
  <c r="S363" i="13"/>
  <c r="R363" i="13"/>
  <c r="R362" i="13"/>
  <c r="N362" i="13"/>
  <c r="M362" i="13"/>
  <c r="O362" i="13" s="1"/>
  <c r="S361" i="13"/>
  <c r="R361" i="13"/>
  <c r="S360" i="13"/>
  <c r="R360" i="13"/>
  <c r="S359" i="13"/>
  <c r="R359" i="13"/>
  <c r="S358" i="13"/>
  <c r="R358" i="13"/>
  <c r="S357" i="13"/>
  <c r="R357" i="13"/>
  <c r="S356" i="13"/>
  <c r="R356" i="13"/>
  <c r="S355" i="13"/>
  <c r="R355" i="13"/>
  <c r="S354" i="13"/>
  <c r="R354" i="13"/>
  <c r="S353" i="13"/>
  <c r="R353" i="13"/>
  <c r="S352" i="13"/>
  <c r="R352" i="13"/>
  <c r="S351" i="13"/>
  <c r="R351" i="13"/>
  <c r="S350" i="13"/>
  <c r="R350" i="13"/>
  <c r="S349" i="13"/>
  <c r="R349" i="13"/>
  <c r="S348" i="13"/>
  <c r="R348" i="13"/>
  <c r="S347" i="13"/>
  <c r="R347" i="13"/>
  <c r="S346" i="13"/>
  <c r="R346" i="13"/>
  <c r="S345" i="13"/>
  <c r="R345" i="13"/>
  <c r="S344" i="13"/>
  <c r="R344" i="13"/>
  <c r="S343" i="13"/>
  <c r="R343" i="13"/>
  <c r="S342" i="13"/>
  <c r="R342" i="13"/>
  <c r="S341" i="13"/>
  <c r="R341" i="13"/>
  <c r="S340" i="13"/>
  <c r="R340" i="13"/>
  <c r="S339" i="13"/>
  <c r="R339" i="13"/>
  <c r="S338" i="13"/>
  <c r="R338" i="13"/>
  <c r="S337" i="13"/>
  <c r="R337" i="13"/>
  <c r="S336" i="13"/>
  <c r="R336" i="13"/>
  <c r="S335" i="13"/>
  <c r="R335" i="13"/>
  <c r="S334" i="13"/>
  <c r="R334" i="13"/>
  <c r="S333" i="13"/>
  <c r="R333" i="13"/>
  <c r="S332" i="13"/>
  <c r="R332" i="13"/>
  <c r="S331" i="13"/>
  <c r="R331" i="13"/>
  <c r="S330" i="13"/>
  <c r="R330" i="13"/>
  <c r="T329" i="13"/>
  <c r="T328" i="13"/>
  <c r="S327" i="13"/>
  <c r="R327" i="13"/>
  <c r="S326" i="13"/>
  <c r="R326" i="13"/>
  <c r="S325" i="13"/>
  <c r="R325" i="13"/>
  <c r="S324" i="13"/>
  <c r="R324" i="13"/>
  <c r="G323" i="13"/>
  <c r="F323" i="13"/>
  <c r="E323" i="13"/>
  <c r="S322" i="13"/>
  <c r="R322" i="13"/>
  <c r="S321" i="13"/>
  <c r="R321" i="13"/>
  <c r="S320" i="13"/>
  <c r="R320" i="13"/>
  <c r="S319" i="13"/>
  <c r="R319" i="13"/>
  <c r="S318" i="13"/>
  <c r="R318" i="13"/>
  <c r="S317" i="13"/>
  <c r="R317" i="13"/>
  <c r="S316" i="13"/>
  <c r="R316" i="13"/>
  <c r="S314" i="13"/>
  <c r="R314" i="13"/>
  <c r="S313" i="13"/>
  <c r="R313" i="13"/>
  <c r="R312" i="13"/>
  <c r="N312" i="13"/>
  <c r="M312" i="13"/>
  <c r="O312" i="13" s="1"/>
  <c r="G312" i="13"/>
  <c r="I312" i="13" s="1"/>
  <c r="F312" i="13"/>
  <c r="E312" i="13"/>
  <c r="D312" i="13"/>
  <c r="D292" i="13" s="1"/>
  <c r="S311" i="13"/>
  <c r="R311" i="13"/>
  <c r="S310" i="13"/>
  <c r="R310" i="13"/>
  <c r="S309" i="13"/>
  <c r="R309" i="13"/>
  <c r="S308" i="13"/>
  <c r="R308" i="13"/>
  <c r="S307" i="13"/>
  <c r="R307" i="13"/>
  <c r="R306" i="13"/>
  <c r="M306" i="13"/>
  <c r="L306" i="13"/>
  <c r="S305" i="13"/>
  <c r="R305" i="13"/>
  <c r="R304" i="13"/>
  <c r="M304" i="13"/>
  <c r="N304" i="13" s="1"/>
  <c r="O304" i="13" s="1"/>
  <c r="L304" i="13"/>
  <c r="S303" i="13"/>
  <c r="R303" i="13"/>
  <c r="R302" i="13"/>
  <c r="M302" i="13"/>
  <c r="N302" i="13" s="1"/>
  <c r="O302" i="13" s="1"/>
  <c r="L302" i="13"/>
  <c r="S301" i="13"/>
  <c r="R301" i="13"/>
  <c r="S300" i="13"/>
  <c r="R300" i="13"/>
  <c r="S299" i="13"/>
  <c r="R299" i="13"/>
  <c r="S298" i="13"/>
  <c r="R298" i="13"/>
  <c r="S297" i="13"/>
  <c r="R297" i="13"/>
  <c r="S296" i="13"/>
  <c r="R296" i="13"/>
  <c r="R295" i="13"/>
  <c r="N295" i="13"/>
  <c r="M295" i="13"/>
  <c r="I295" i="13"/>
  <c r="S294" i="13"/>
  <c r="R294" i="13"/>
  <c r="S293" i="13"/>
  <c r="R293" i="13"/>
  <c r="R292" i="13"/>
  <c r="S291" i="13"/>
  <c r="R291" i="13"/>
  <c r="R290" i="13"/>
  <c r="N290" i="13"/>
  <c r="M290" i="13"/>
  <c r="O290" i="13" s="1"/>
  <c r="G290" i="13"/>
  <c r="I290" i="13" s="1"/>
  <c r="F290" i="13"/>
  <c r="E290" i="13"/>
  <c r="D290" i="13"/>
  <c r="S289" i="13"/>
  <c r="R289" i="13"/>
  <c r="S288" i="13"/>
  <c r="R288" i="13"/>
  <c r="S287" i="13"/>
  <c r="R287" i="13"/>
  <c r="S286" i="13"/>
  <c r="R286" i="13"/>
  <c r="S285" i="13"/>
  <c r="R285" i="13"/>
  <c r="S284" i="13"/>
  <c r="R284" i="13"/>
  <c r="S283" i="13"/>
  <c r="R283" i="13"/>
  <c r="S282" i="13"/>
  <c r="R282" i="13"/>
  <c r="S281" i="13"/>
  <c r="R281" i="13"/>
  <c r="R280" i="13"/>
  <c r="N280" i="13"/>
  <c r="M280" i="13"/>
  <c r="I280" i="13"/>
  <c r="S279" i="13"/>
  <c r="R279" i="13"/>
  <c r="S278" i="13"/>
  <c r="R278" i="13"/>
  <c r="S277" i="13"/>
  <c r="R277" i="13"/>
  <c r="S276" i="13"/>
  <c r="R276" i="13"/>
  <c r="S275" i="13"/>
  <c r="R275" i="13"/>
  <c r="S274" i="13"/>
  <c r="R274" i="13"/>
  <c r="S273" i="13"/>
  <c r="R273" i="13"/>
  <c r="S272" i="13"/>
  <c r="R272" i="13"/>
  <c r="S271" i="13"/>
  <c r="R271" i="13"/>
  <c r="S270" i="13"/>
  <c r="R270" i="13"/>
  <c r="S269" i="13"/>
  <c r="R269" i="13"/>
  <c r="S268" i="13"/>
  <c r="R268" i="13"/>
  <c r="S267" i="13"/>
  <c r="R267" i="13"/>
  <c r="S266" i="13"/>
  <c r="R266" i="13"/>
  <c r="S265" i="13"/>
  <c r="R265" i="13"/>
  <c r="S264" i="13"/>
  <c r="R264" i="13"/>
  <c r="R263" i="13"/>
  <c r="S262" i="13"/>
  <c r="R262" i="13"/>
  <c r="R260" i="13"/>
  <c r="N260" i="13"/>
  <c r="M260" i="13"/>
  <c r="D260" i="13"/>
  <c r="N259" i="13"/>
  <c r="S258" i="13"/>
  <c r="R258" i="13"/>
  <c r="D258" i="13"/>
  <c r="P257" i="13"/>
  <c r="N257" i="13"/>
  <c r="H257" i="13"/>
  <c r="R257" i="13" s="1"/>
  <c r="G257" i="13"/>
  <c r="F257" i="13"/>
  <c r="E257" i="13"/>
  <c r="N256" i="13"/>
  <c r="S254" i="13"/>
  <c r="R254" i="13"/>
  <c r="P253" i="13"/>
  <c r="P252" i="13" s="1"/>
  <c r="F252" i="13"/>
  <c r="S250" i="13"/>
  <c r="R250" i="13"/>
  <c r="D250" i="13"/>
  <c r="S249" i="13"/>
  <c r="R249" i="13"/>
  <c r="S248" i="13"/>
  <c r="R248" i="13"/>
  <c r="S247" i="13"/>
  <c r="R247" i="13"/>
  <c r="S246" i="13"/>
  <c r="R246" i="13"/>
  <c r="Q245" i="13"/>
  <c r="P245" i="13"/>
  <c r="P244" i="13" s="1"/>
  <c r="P256" i="13" s="1"/>
  <c r="O245" i="13"/>
  <c r="N245" i="13"/>
  <c r="M245" i="13"/>
  <c r="M244" i="13" s="1"/>
  <c r="L245" i="13"/>
  <c r="I245" i="13"/>
  <c r="I244" i="13" s="1"/>
  <c r="H245" i="13"/>
  <c r="R245" i="13" s="1"/>
  <c r="G245" i="13"/>
  <c r="G244" i="13" s="1"/>
  <c r="F245" i="13"/>
  <c r="F244" i="13" s="1"/>
  <c r="E245" i="13"/>
  <c r="E244" i="13" s="1"/>
  <c r="D245" i="13"/>
  <c r="Q244" i="13"/>
  <c r="S243" i="13"/>
  <c r="R243" i="13"/>
  <c r="S242" i="13"/>
  <c r="R242" i="13"/>
  <c r="R241" i="13"/>
  <c r="M241" i="13"/>
  <c r="D241" i="13"/>
  <c r="S240" i="13"/>
  <c r="R240" i="13"/>
  <c r="S239" i="13"/>
  <c r="R239" i="13"/>
  <c r="S238" i="13"/>
  <c r="R238" i="13"/>
  <c r="S237" i="13"/>
  <c r="R237" i="13"/>
  <c r="S236" i="13"/>
  <c r="R236" i="13"/>
  <c r="S235" i="13"/>
  <c r="R235" i="13"/>
  <c r="S234" i="13"/>
  <c r="R234" i="13"/>
  <c r="Q233" i="13"/>
  <c r="P233" i="13"/>
  <c r="O233" i="13"/>
  <c r="N233" i="13"/>
  <c r="M233" i="13"/>
  <c r="L233" i="13"/>
  <c r="I233" i="13"/>
  <c r="H233" i="13"/>
  <c r="R233" i="13" s="1"/>
  <c r="G233" i="13"/>
  <c r="G231" i="13" s="1"/>
  <c r="F233" i="13"/>
  <c r="F231" i="13" s="1"/>
  <c r="E233" i="13"/>
  <c r="E231" i="13" s="1"/>
  <c r="D233" i="13"/>
  <c r="D231" i="13" s="1"/>
  <c r="R232" i="13"/>
  <c r="M232" i="13"/>
  <c r="O232" i="13" s="1"/>
  <c r="Q232" i="13" s="1"/>
  <c r="I232" i="13"/>
  <c r="I257" i="13" s="1"/>
  <c r="D232" i="13"/>
  <c r="D257" i="13" s="1"/>
  <c r="S230" i="13"/>
  <c r="R230" i="13"/>
  <c r="S229" i="13"/>
  <c r="R229" i="13"/>
  <c r="S228" i="13"/>
  <c r="R228" i="13"/>
  <c r="S227" i="13"/>
  <c r="R227" i="13"/>
  <c r="S226" i="13"/>
  <c r="R226" i="13"/>
  <c r="S225" i="13"/>
  <c r="R225" i="13"/>
  <c r="R224" i="13"/>
  <c r="M224" i="13"/>
  <c r="M220" i="13" s="1"/>
  <c r="D224" i="13"/>
  <c r="S223" i="13"/>
  <c r="R223" i="13"/>
  <c r="S222" i="13"/>
  <c r="R222" i="13"/>
  <c r="D222" i="13"/>
  <c r="D219" i="13" s="1"/>
  <c r="S221" i="13"/>
  <c r="R221" i="13"/>
  <c r="I220" i="13"/>
  <c r="H220" i="13"/>
  <c r="R220" i="13" s="1"/>
  <c r="G220" i="13"/>
  <c r="F220" i="13"/>
  <c r="E220" i="13"/>
  <c r="I219" i="13"/>
  <c r="H219" i="13"/>
  <c r="G219" i="13"/>
  <c r="F219" i="13"/>
  <c r="E219" i="13"/>
  <c r="R218" i="13"/>
  <c r="S217" i="13"/>
  <c r="R217" i="13"/>
  <c r="S216" i="13"/>
  <c r="R216" i="13"/>
  <c r="S215" i="13"/>
  <c r="R215" i="13"/>
  <c r="S214" i="13"/>
  <c r="R214" i="13"/>
  <c r="S213" i="13"/>
  <c r="R213" i="13"/>
  <c r="I212" i="13"/>
  <c r="H212" i="13"/>
  <c r="G212" i="13"/>
  <c r="F212" i="13"/>
  <c r="E212" i="13"/>
  <c r="E253" i="13" s="1"/>
  <c r="E252" i="13" s="1"/>
  <c r="D212" i="13"/>
  <c r="R211" i="13"/>
  <c r="M211" i="13"/>
  <c r="O211" i="13" s="1"/>
  <c r="Q211" i="13" s="1"/>
  <c r="I211" i="13"/>
  <c r="D211" i="13"/>
  <c r="S210" i="13"/>
  <c r="R210" i="13"/>
  <c r="R209" i="13"/>
  <c r="I209" i="13"/>
  <c r="D209" i="13"/>
  <c r="R208" i="13"/>
  <c r="R207" i="13"/>
  <c r="I207" i="13"/>
  <c r="D207" i="13"/>
  <c r="R206" i="13"/>
  <c r="D206" i="13"/>
  <c r="R205" i="13"/>
  <c r="D205" i="13"/>
  <c r="R204" i="13"/>
  <c r="D204" i="13"/>
  <c r="R203" i="13"/>
  <c r="I203" i="13"/>
  <c r="D203" i="13"/>
  <c r="S202" i="13"/>
  <c r="R202" i="13"/>
  <c r="R201" i="13"/>
  <c r="I201" i="13"/>
  <c r="D201" i="13"/>
  <c r="S200" i="13"/>
  <c r="R200" i="13"/>
  <c r="S199" i="13"/>
  <c r="R199" i="13"/>
  <c r="M198" i="13"/>
  <c r="N198" i="13" s="1"/>
  <c r="O198" i="13" s="1"/>
  <c r="L198" i="13"/>
  <c r="I198" i="13"/>
  <c r="H198" i="13"/>
  <c r="R197" i="13"/>
  <c r="I197" i="13"/>
  <c r="D197" i="13"/>
  <c r="G196" i="13"/>
  <c r="G194" i="13" s="1"/>
  <c r="F196" i="13"/>
  <c r="F194" i="13" s="1"/>
  <c r="E196" i="13"/>
  <c r="E194" i="13" s="1"/>
  <c r="D196" i="13"/>
  <c r="S195" i="13"/>
  <c r="R195" i="13"/>
  <c r="P193" i="13"/>
  <c r="I193" i="13"/>
  <c r="H193" i="13"/>
  <c r="R193" i="13" s="1"/>
  <c r="D193" i="13"/>
  <c r="S192" i="13"/>
  <c r="R192" i="13"/>
  <c r="S191" i="13"/>
  <c r="R191" i="13"/>
  <c r="S190" i="13"/>
  <c r="R190" i="13"/>
  <c r="S189" i="13"/>
  <c r="R189" i="13"/>
  <c r="S188" i="13"/>
  <c r="R188" i="13"/>
  <c r="S187" i="13"/>
  <c r="R187" i="13"/>
  <c r="S186" i="13"/>
  <c r="R186" i="13"/>
  <c r="P185" i="13"/>
  <c r="I185" i="13"/>
  <c r="I323" i="13" s="1"/>
  <c r="H185" i="13"/>
  <c r="H323" i="13" s="1"/>
  <c r="R323" i="13" s="1"/>
  <c r="D185" i="13"/>
  <c r="D323" i="13" s="1"/>
  <c r="S184" i="13"/>
  <c r="R184" i="13"/>
  <c r="S183" i="13"/>
  <c r="R183" i="13"/>
  <c r="S182" i="13"/>
  <c r="R182" i="13"/>
  <c r="S181" i="13"/>
  <c r="R181" i="13"/>
  <c r="S180" i="13"/>
  <c r="R180" i="13"/>
  <c r="S179" i="13"/>
  <c r="R179" i="13"/>
  <c r="S178" i="13"/>
  <c r="R178" i="13"/>
  <c r="S177" i="13"/>
  <c r="R177" i="13"/>
  <c r="G176" i="13"/>
  <c r="F176" i="13"/>
  <c r="E176" i="13"/>
  <c r="D176" i="13"/>
  <c r="T175" i="13"/>
  <c r="S173" i="13"/>
  <c r="R173" i="13"/>
  <c r="S172" i="13"/>
  <c r="R172" i="13"/>
  <c r="S171" i="13"/>
  <c r="R171" i="13"/>
  <c r="S170" i="13"/>
  <c r="R170" i="13"/>
  <c r="T168" i="13"/>
  <c r="R167" i="13"/>
  <c r="P167" i="13"/>
  <c r="S166" i="13"/>
  <c r="R166" i="13"/>
  <c r="S165" i="13"/>
  <c r="R165" i="13"/>
  <c r="R164" i="13"/>
  <c r="I164" i="13"/>
  <c r="G164" i="13"/>
  <c r="F164" i="13"/>
  <c r="E164" i="13"/>
  <c r="D164" i="13"/>
  <c r="D167" i="13" s="1"/>
  <c r="H163" i="13"/>
  <c r="R163" i="13" s="1"/>
  <c r="S161" i="13"/>
  <c r="R161" i="13"/>
  <c r="S160" i="13"/>
  <c r="R160" i="13"/>
  <c r="S159" i="13"/>
  <c r="R159" i="13"/>
  <c r="S158" i="13"/>
  <c r="R158" i="13"/>
  <c r="H157" i="13"/>
  <c r="R157" i="13" s="1"/>
  <c r="G157" i="13"/>
  <c r="F157" i="13"/>
  <c r="E157" i="13"/>
  <c r="S156" i="13"/>
  <c r="R156" i="13"/>
  <c r="S155" i="13"/>
  <c r="R155" i="13"/>
  <c r="S154" i="13"/>
  <c r="R154" i="13"/>
  <c r="S153" i="13"/>
  <c r="R153" i="13"/>
  <c r="S152" i="13"/>
  <c r="R152" i="13"/>
  <c r="S151" i="13"/>
  <c r="R151" i="13"/>
  <c r="S150" i="13"/>
  <c r="R150" i="13"/>
  <c r="S149" i="13"/>
  <c r="R149" i="13"/>
  <c r="D148" i="13"/>
  <c r="R147" i="13"/>
  <c r="S146" i="13"/>
  <c r="R146" i="13"/>
  <c r="S145" i="13"/>
  <c r="R145" i="13"/>
  <c r="S144" i="13"/>
  <c r="R144" i="13"/>
  <c r="R143" i="13"/>
  <c r="M143" i="13"/>
  <c r="S143" i="13" s="1"/>
  <c r="L143" i="13"/>
  <c r="R142" i="13"/>
  <c r="I142" i="13"/>
  <c r="I157" i="13" s="1"/>
  <c r="S141" i="13"/>
  <c r="R141" i="13"/>
  <c r="S140" i="13"/>
  <c r="R140" i="13"/>
  <c r="S139" i="13"/>
  <c r="R139" i="13"/>
  <c r="S138" i="13"/>
  <c r="R138" i="13"/>
  <c r="S137" i="13"/>
  <c r="R137" i="13"/>
  <c r="S136" i="13"/>
  <c r="R136" i="13"/>
  <c r="S135" i="13"/>
  <c r="R135" i="13"/>
  <c r="S134" i="13"/>
  <c r="R134" i="13"/>
  <c r="H133" i="13"/>
  <c r="R133" i="13" s="1"/>
  <c r="G133" i="13"/>
  <c r="F133" i="13"/>
  <c r="E133" i="13"/>
  <c r="D133" i="13"/>
  <c r="S131" i="13"/>
  <c r="R131" i="13"/>
  <c r="S130" i="13"/>
  <c r="R130" i="13"/>
  <c r="S129" i="13"/>
  <c r="R129" i="13"/>
  <c r="S128" i="13"/>
  <c r="R128" i="13"/>
  <c r="R127" i="13"/>
  <c r="S126" i="13"/>
  <c r="R126" i="13"/>
  <c r="S125" i="13"/>
  <c r="R125" i="13"/>
  <c r="S124" i="13"/>
  <c r="R124" i="13"/>
  <c r="S123" i="13"/>
  <c r="R123" i="13"/>
  <c r="S122" i="13"/>
  <c r="R122" i="13"/>
  <c r="S121" i="13"/>
  <c r="R121" i="13"/>
  <c r="S120" i="13"/>
  <c r="R120" i="13"/>
  <c r="S119" i="13"/>
  <c r="R119" i="13"/>
  <c r="S117" i="13"/>
  <c r="R117" i="13"/>
  <c r="S116" i="13"/>
  <c r="R116" i="13"/>
  <c r="R115" i="13"/>
  <c r="M115" i="13"/>
  <c r="O115" i="13" s="1"/>
  <c r="Q115" i="13" s="1"/>
  <c r="S115" i="13" s="1"/>
  <c r="S114" i="13"/>
  <c r="R114" i="13"/>
  <c r="R113" i="13"/>
  <c r="M113" i="13"/>
  <c r="G113" i="13"/>
  <c r="G108" i="13" s="1"/>
  <c r="E113" i="13"/>
  <c r="I112" i="13"/>
  <c r="S112" i="13" s="1"/>
  <c r="H112" i="13"/>
  <c r="R112" i="13" s="1"/>
  <c r="G112" i="13"/>
  <c r="F112" i="13"/>
  <c r="E112" i="13"/>
  <c r="D112" i="13"/>
  <c r="S111" i="13"/>
  <c r="R111" i="13"/>
  <c r="R110" i="13"/>
  <c r="M110" i="13"/>
  <c r="N110" i="13" s="1"/>
  <c r="O110" i="13" s="1"/>
  <c r="P110" i="13" s="1"/>
  <c r="P169" i="13" s="1"/>
  <c r="L110" i="13"/>
  <c r="R109" i="13"/>
  <c r="M109" i="13"/>
  <c r="I108" i="13"/>
  <c r="H108" i="13"/>
  <c r="R108" i="13" s="1"/>
  <c r="F108" i="13"/>
  <c r="E108" i="13"/>
  <c r="D108" i="13"/>
  <c r="S107" i="13"/>
  <c r="R107" i="13"/>
  <c r="S106" i="13"/>
  <c r="R106" i="13"/>
  <c r="R105" i="13"/>
  <c r="M105" i="13"/>
  <c r="O105" i="13" s="1"/>
  <c r="Q105" i="13" s="1"/>
  <c r="R104" i="13"/>
  <c r="M104" i="13"/>
  <c r="G104" i="13"/>
  <c r="E104" i="13"/>
  <c r="I103" i="13"/>
  <c r="I100" i="13" s="1"/>
  <c r="H103" i="13"/>
  <c r="G103" i="13"/>
  <c r="F103" i="13"/>
  <c r="F100" i="13" s="1"/>
  <c r="F99" i="13" s="1"/>
  <c r="E103" i="13"/>
  <c r="E100" i="13" s="1"/>
  <c r="E99" i="13" s="1"/>
  <c r="D103" i="13"/>
  <c r="R102" i="13"/>
  <c r="M102" i="13"/>
  <c r="S101" i="13"/>
  <c r="R101" i="13"/>
  <c r="G100" i="13"/>
  <c r="I98" i="13"/>
  <c r="H98" i="13"/>
  <c r="R98" i="13" s="1"/>
  <c r="G98" i="13"/>
  <c r="F98" i="13"/>
  <c r="E98" i="13"/>
  <c r="D98" i="13"/>
  <c r="S97" i="13"/>
  <c r="R97" i="13"/>
  <c r="S96" i="13"/>
  <c r="R96" i="13"/>
  <c r="S95" i="13"/>
  <c r="R95" i="13"/>
  <c r="S94" i="13"/>
  <c r="R94" i="13"/>
  <c r="I93" i="13"/>
  <c r="H93" i="13"/>
  <c r="R93" i="13" s="1"/>
  <c r="G93" i="13"/>
  <c r="F93" i="13"/>
  <c r="E93" i="13"/>
  <c r="D93" i="13"/>
  <c r="S92" i="13"/>
  <c r="R92" i="13"/>
  <c r="S91" i="13"/>
  <c r="R91" i="13"/>
  <c r="S90" i="13"/>
  <c r="R90" i="13"/>
  <c r="S89" i="13"/>
  <c r="R89" i="13"/>
  <c r="S88" i="13"/>
  <c r="R88" i="13"/>
  <c r="S87" i="13"/>
  <c r="R87" i="13"/>
  <c r="S86" i="13"/>
  <c r="R86" i="13"/>
  <c r="S85" i="13"/>
  <c r="R85" i="13"/>
  <c r="R83" i="13"/>
  <c r="M83" i="13"/>
  <c r="S82" i="13"/>
  <c r="R82" i="13"/>
  <c r="R81" i="13"/>
  <c r="M81" i="13"/>
  <c r="M80" i="13" s="1"/>
  <c r="I81" i="13"/>
  <c r="I80" i="13"/>
  <c r="H80" i="13"/>
  <c r="R80" i="13" s="1"/>
  <c r="G80" i="13"/>
  <c r="F80" i="13"/>
  <c r="E80" i="13"/>
  <c r="D80" i="13"/>
  <c r="S79" i="13"/>
  <c r="R79" i="13"/>
  <c r="R78" i="13"/>
  <c r="M78" i="13"/>
  <c r="M209" i="13" s="1"/>
  <c r="R77" i="13"/>
  <c r="M77" i="13"/>
  <c r="I76" i="13"/>
  <c r="H76" i="13"/>
  <c r="R76" i="13" s="1"/>
  <c r="G76" i="13"/>
  <c r="F76" i="13"/>
  <c r="E76" i="13"/>
  <c r="D76" i="13"/>
  <c r="R75" i="13"/>
  <c r="M75" i="13"/>
  <c r="M73" i="13" s="1"/>
  <c r="S74" i="13"/>
  <c r="R74" i="13"/>
  <c r="I73" i="13"/>
  <c r="H73" i="13"/>
  <c r="R73" i="13" s="1"/>
  <c r="G73" i="13"/>
  <c r="F73" i="13"/>
  <c r="E73" i="13"/>
  <c r="D73" i="13"/>
  <c r="S72" i="13"/>
  <c r="R72" i="13"/>
  <c r="S71" i="13"/>
  <c r="R71" i="13"/>
  <c r="S70" i="13"/>
  <c r="R70" i="13"/>
  <c r="S69" i="13"/>
  <c r="R69" i="13"/>
  <c r="R68" i="13"/>
  <c r="I67" i="13"/>
  <c r="H67" i="13"/>
  <c r="R67" i="13" s="1"/>
  <c r="G67" i="13"/>
  <c r="F67" i="13"/>
  <c r="E67" i="13"/>
  <c r="D67" i="13"/>
  <c r="R66" i="13"/>
  <c r="M66" i="13"/>
  <c r="M203" i="13" s="1"/>
  <c r="M204" i="13" s="1"/>
  <c r="R65" i="13"/>
  <c r="M65" i="13"/>
  <c r="R64" i="13"/>
  <c r="M64" i="13"/>
  <c r="O64" i="13" s="1"/>
  <c r="Q64" i="13" s="1"/>
  <c r="S63" i="13"/>
  <c r="R63" i="13"/>
  <c r="R62" i="13"/>
  <c r="M62" i="13"/>
  <c r="S61" i="13"/>
  <c r="R61" i="13"/>
  <c r="I60" i="13"/>
  <c r="H60" i="13"/>
  <c r="R60" i="13" s="1"/>
  <c r="G60" i="13"/>
  <c r="F60" i="13"/>
  <c r="E60" i="13"/>
  <c r="D60" i="13"/>
  <c r="S59" i="13"/>
  <c r="R59" i="13"/>
  <c r="R58" i="13"/>
  <c r="M58" i="13"/>
  <c r="M207" i="13" s="1"/>
  <c r="S57" i="13"/>
  <c r="R57" i="13"/>
  <c r="R56" i="13"/>
  <c r="M56" i="13"/>
  <c r="M54" i="13" s="1"/>
  <c r="S55" i="13"/>
  <c r="R55" i="13"/>
  <c r="I54" i="13"/>
  <c r="H54" i="13"/>
  <c r="R54" i="13" s="1"/>
  <c r="G54" i="13"/>
  <c r="F54" i="13"/>
  <c r="E54" i="13"/>
  <c r="D54" i="13"/>
  <c r="I53" i="13"/>
  <c r="H53" i="13"/>
  <c r="R53" i="13" s="1"/>
  <c r="G53" i="13"/>
  <c r="F53" i="13"/>
  <c r="E53" i="13"/>
  <c r="D53" i="13"/>
  <c r="S52" i="13"/>
  <c r="R52" i="13"/>
  <c r="I51" i="13"/>
  <c r="H51" i="13"/>
  <c r="R51" i="13" s="1"/>
  <c r="G51" i="13"/>
  <c r="F51" i="13"/>
  <c r="E51" i="13"/>
  <c r="D51" i="13"/>
  <c r="R50" i="13"/>
  <c r="S49" i="13"/>
  <c r="R49" i="13"/>
  <c r="S48" i="13"/>
  <c r="R48" i="13"/>
  <c r="S47" i="13"/>
  <c r="R47" i="13"/>
  <c r="S46" i="13"/>
  <c r="R46" i="13"/>
  <c r="R45" i="13"/>
  <c r="S44" i="13"/>
  <c r="R44" i="13"/>
  <c r="S43" i="13"/>
  <c r="R43" i="13"/>
  <c r="S42" i="13"/>
  <c r="R42" i="13"/>
  <c r="S41" i="13"/>
  <c r="R41" i="13"/>
  <c r="S40" i="13"/>
  <c r="R40" i="13"/>
  <c r="S39" i="13"/>
  <c r="R39" i="13"/>
  <c r="S38" i="13"/>
  <c r="R38" i="13"/>
  <c r="S37" i="13"/>
  <c r="R37" i="13"/>
  <c r="G36" i="13"/>
  <c r="K50" i="13" s="1"/>
  <c r="K45" i="13" s="1"/>
  <c r="K93" i="13" s="1"/>
  <c r="K127" i="13" s="1"/>
  <c r="K142" i="13" s="1"/>
  <c r="K157" i="13" s="1"/>
  <c r="F36" i="13"/>
  <c r="R35" i="13"/>
  <c r="S34" i="13"/>
  <c r="R34" i="13"/>
  <c r="S33" i="13"/>
  <c r="R33" i="13"/>
  <c r="S32" i="13"/>
  <c r="R32" i="13"/>
  <c r="S31" i="13"/>
  <c r="R31" i="13"/>
  <c r="R30" i="13"/>
  <c r="M30" i="13"/>
  <c r="S29" i="13"/>
  <c r="R29" i="13"/>
  <c r="S28" i="13"/>
  <c r="R28" i="13"/>
  <c r="S27" i="13"/>
  <c r="R27" i="13"/>
  <c r="S26" i="13"/>
  <c r="R26" i="13"/>
  <c r="S25" i="13"/>
  <c r="R25" i="13"/>
  <c r="S24" i="13"/>
  <c r="R24" i="13"/>
  <c r="S23" i="13"/>
  <c r="R23" i="13"/>
  <c r="S22" i="13"/>
  <c r="R22" i="13"/>
  <c r="I21" i="13"/>
  <c r="H21" i="13"/>
  <c r="R21" i="13" s="1"/>
  <c r="G21" i="13"/>
  <c r="F21" i="13"/>
  <c r="E21" i="13"/>
  <c r="D21" i="13"/>
  <c r="T432" i="13" l="1"/>
  <c r="T172" i="13"/>
  <c r="T227" i="13"/>
  <c r="T229" i="13"/>
  <c r="H244" i="13"/>
  <c r="R244" i="13" s="1"/>
  <c r="T181" i="13"/>
  <c r="O244" i="13"/>
  <c r="S244" i="13" s="1"/>
  <c r="M201" i="13"/>
  <c r="M60" i="13"/>
  <c r="O109" i="13"/>
  <c r="M108" i="13"/>
  <c r="O77" i="13"/>
  <c r="M76" i="13"/>
  <c r="O102" i="13"/>
  <c r="M100" i="13"/>
  <c r="T427" i="13"/>
  <c r="T429" i="13"/>
  <c r="T442" i="13"/>
  <c r="T448" i="13"/>
  <c r="T454" i="13"/>
  <c r="T135" i="13"/>
  <c r="T199" i="13"/>
  <c r="T309" i="13"/>
  <c r="T311" i="13"/>
  <c r="T340" i="13"/>
  <c r="T344" i="13"/>
  <c r="T82" i="13"/>
  <c r="T388" i="13"/>
  <c r="T460" i="13"/>
  <c r="T346" i="13"/>
  <c r="T87" i="13"/>
  <c r="I196" i="13"/>
  <c r="I36" i="13"/>
  <c r="T86" i="13"/>
  <c r="T88" i="13"/>
  <c r="T90" i="13"/>
  <c r="T92" i="13"/>
  <c r="T136" i="13"/>
  <c r="T140" i="13"/>
  <c r="T149" i="13"/>
  <c r="T155" i="13"/>
  <c r="F256" i="13"/>
  <c r="T239" i="13"/>
  <c r="T97" i="13"/>
  <c r="T264" i="13"/>
  <c r="T272" i="13"/>
  <c r="T274" i="13"/>
  <c r="T278" i="13"/>
  <c r="T283" i="13"/>
  <c r="I263" i="13"/>
  <c r="T356" i="13"/>
  <c r="T55" i="13"/>
  <c r="T114" i="13"/>
  <c r="T116" i="13"/>
  <c r="T121" i="13"/>
  <c r="T123" i="13"/>
  <c r="T125" i="13"/>
  <c r="T131" i="13"/>
  <c r="T223" i="13"/>
  <c r="T317" i="13"/>
  <c r="T373" i="13"/>
  <c r="T375" i="13"/>
  <c r="T236" i="13"/>
  <c r="T242" i="13"/>
  <c r="N263" i="13"/>
  <c r="T316" i="13"/>
  <c r="T372" i="13"/>
  <c r="T376" i="13"/>
  <c r="T298" i="13"/>
  <c r="T24" i="13"/>
  <c r="T61" i="13"/>
  <c r="T70" i="13"/>
  <c r="P176" i="13"/>
  <c r="P251" i="13" s="1"/>
  <c r="T187" i="13"/>
  <c r="T191" i="13"/>
  <c r="G255" i="13"/>
  <c r="T235" i="13"/>
  <c r="T286" i="13"/>
  <c r="E384" i="13"/>
  <c r="E383" i="13" s="1"/>
  <c r="T402" i="13"/>
  <c r="T404" i="13"/>
  <c r="T408" i="13"/>
  <c r="T94" i="13"/>
  <c r="T226" i="13"/>
  <c r="T293" i="13"/>
  <c r="T39" i="13"/>
  <c r="T101" i="13"/>
  <c r="T225" i="13"/>
  <c r="T243" i="13"/>
  <c r="T254" i="13"/>
  <c r="T287" i="13"/>
  <c r="T289" i="13"/>
  <c r="T308" i="13"/>
  <c r="T310" i="13"/>
  <c r="T341" i="13"/>
  <c r="T343" i="13"/>
  <c r="T391" i="13"/>
  <c r="T393" i="13"/>
  <c r="O384" i="13"/>
  <c r="O383" i="13" s="1"/>
  <c r="O218" i="13" s="1"/>
  <c r="O212" i="13" s="1"/>
  <c r="T23" i="13"/>
  <c r="T27" i="13"/>
  <c r="T31" i="13"/>
  <c r="T33" i="13"/>
  <c r="T42" i="13"/>
  <c r="T49" i="13"/>
  <c r="O58" i="13"/>
  <c r="O207" i="13" s="1"/>
  <c r="D36" i="13"/>
  <c r="D84" i="13" s="1"/>
  <c r="T91" i="13"/>
  <c r="T96" i="13"/>
  <c r="T120" i="13"/>
  <c r="T126" i="13"/>
  <c r="T128" i="13"/>
  <c r="T134" i="13"/>
  <c r="S164" i="13"/>
  <c r="T164" i="13" s="1"/>
  <c r="T165" i="13"/>
  <c r="T186" i="13"/>
  <c r="T190" i="13"/>
  <c r="T192" i="13"/>
  <c r="I176" i="13"/>
  <c r="I315" i="13" s="1"/>
  <c r="T215" i="13"/>
  <c r="T217" i="13"/>
  <c r="T238" i="13"/>
  <c r="T247" i="13"/>
  <c r="T249" i="13"/>
  <c r="T294" i="13"/>
  <c r="T301" i="13"/>
  <c r="I292" i="13"/>
  <c r="T313" i="13"/>
  <c r="T325" i="13"/>
  <c r="T332" i="13"/>
  <c r="T338" i="13"/>
  <c r="T349" i="13"/>
  <c r="T351" i="13"/>
  <c r="T355" i="13"/>
  <c r="T357" i="13"/>
  <c r="T367" i="13"/>
  <c r="T397" i="13"/>
  <c r="T399" i="13"/>
  <c r="T435" i="13"/>
  <c r="T437" i="13"/>
  <c r="T441" i="13"/>
  <c r="T443" i="13"/>
  <c r="T449" i="13"/>
  <c r="T451" i="13"/>
  <c r="T453" i="13"/>
  <c r="T457" i="13"/>
  <c r="T459" i="13"/>
  <c r="T461" i="13"/>
  <c r="T465" i="13"/>
  <c r="F255" i="13"/>
  <c r="M384" i="13"/>
  <c r="M383" i="13" s="1"/>
  <c r="M218" i="13" s="1"/>
  <c r="M212" i="13" s="1"/>
  <c r="G84" i="13"/>
  <c r="T26" i="13"/>
  <c r="T46" i="13"/>
  <c r="T48" i="13"/>
  <c r="T52" i="13"/>
  <c r="M53" i="13"/>
  <c r="M51" i="13" s="1"/>
  <c r="M36" i="13" s="1"/>
  <c r="M50" i="13" s="1"/>
  <c r="M45" i="13" s="1"/>
  <c r="T63" i="13"/>
  <c r="T74" i="13"/>
  <c r="T173" i="13"/>
  <c r="T180" i="13"/>
  <c r="T184" i="13"/>
  <c r="T216" i="13"/>
  <c r="T221" i="13"/>
  <c r="T269" i="13"/>
  <c r="T271" i="13"/>
  <c r="T273" i="13"/>
  <c r="T279" i="13"/>
  <c r="T305" i="13"/>
  <c r="T314" i="13"/>
  <c r="T333" i="13"/>
  <c r="T335" i="13"/>
  <c r="T370" i="13"/>
  <c r="T394" i="13"/>
  <c r="T396" i="13"/>
  <c r="T415" i="13"/>
  <c r="T421" i="13"/>
  <c r="H100" i="13"/>
  <c r="R100" i="13" s="1"/>
  <c r="R103" i="13"/>
  <c r="M263" i="13"/>
  <c r="F384" i="13"/>
  <c r="F383" i="13" s="1"/>
  <c r="R198" i="13"/>
  <c r="H196" i="13"/>
  <c r="T28" i="13"/>
  <c r="E167" i="13"/>
  <c r="T250" i="13"/>
  <c r="T324" i="13"/>
  <c r="T331" i="13"/>
  <c r="T339" i="13"/>
  <c r="T363" i="13"/>
  <c r="T371" i="13"/>
  <c r="T392" i="13"/>
  <c r="T411" i="13"/>
  <c r="T419" i="13"/>
  <c r="T43" i="13"/>
  <c r="T57" i="13"/>
  <c r="T95" i="13"/>
  <c r="T106" i="13"/>
  <c r="T112" i="13"/>
  <c r="T144" i="13"/>
  <c r="T153" i="13"/>
  <c r="F167" i="13"/>
  <c r="F163" i="13" s="1"/>
  <c r="T158" i="13"/>
  <c r="T210" i="13"/>
  <c r="E256" i="13"/>
  <c r="I231" i="13"/>
  <c r="I256" i="13" s="1"/>
  <c r="I255" i="13" s="1"/>
  <c r="T240" i="13"/>
  <c r="T267" i="13"/>
  <c r="T275" i="13"/>
  <c r="T277" i="13"/>
  <c r="T282" i="13"/>
  <c r="T284" i="13"/>
  <c r="T299" i="13"/>
  <c r="T319" i="13"/>
  <c r="T321" i="13"/>
  <c r="T348" i="13"/>
  <c r="T352" i="13"/>
  <c r="T354" i="13"/>
  <c r="T360" i="13"/>
  <c r="T401" i="13"/>
  <c r="T405" i="13"/>
  <c r="T407" i="13"/>
  <c r="T434" i="13"/>
  <c r="T438" i="13"/>
  <c r="T440" i="13"/>
  <c r="T446" i="13"/>
  <c r="T450" i="13"/>
  <c r="T456" i="13"/>
  <c r="T458" i="13"/>
  <c r="T462" i="13"/>
  <c r="T464" i="13"/>
  <c r="T161" i="13"/>
  <c r="T188" i="13"/>
  <c r="T195" i="13"/>
  <c r="T326" i="13"/>
  <c r="T365" i="13"/>
  <c r="T413" i="13"/>
  <c r="T417" i="13"/>
  <c r="T425" i="13"/>
  <c r="T40" i="13"/>
  <c r="O62" i="13"/>
  <c r="T79" i="13"/>
  <c r="T89" i="13"/>
  <c r="T111" i="13"/>
  <c r="T117" i="13"/>
  <c r="T130" i="13"/>
  <c r="T137" i="13"/>
  <c r="T141" i="13"/>
  <c r="T145" i="13"/>
  <c r="T150" i="13"/>
  <c r="T152" i="13"/>
  <c r="T154" i="13"/>
  <c r="T156" i="13"/>
  <c r="T166" i="13"/>
  <c r="T179" i="13"/>
  <c r="E251" i="13"/>
  <c r="M219" i="13"/>
  <c r="T230" i="13"/>
  <c r="H231" i="13"/>
  <c r="R231" i="13" s="1"/>
  <c r="T246" i="13"/>
  <c r="T248" i="13"/>
  <c r="P255" i="13"/>
  <c r="P259" i="13" s="1"/>
  <c r="T266" i="13"/>
  <c r="T276" i="13"/>
  <c r="T281" i="13"/>
  <c r="T291" i="13"/>
  <c r="T296" i="13"/>
  <c r="T307" i="13"/>
  <c r="T318" i="13"/>
  <c r="T320" i="13"/>
  <c r="T322" i="13"/>
  <c r="T327" i="13"/>
  <c r="T330" i="13"/>
  <c r="T347" i="13"/>
  <c r="T353" i="13"/>
  <c r="T359" i="13"/>
  <c r="T368" i="13"/>
  <c r="T389" i="13"/>
  <c r="T400" i="13"/>
  <c r="T406" i="13"/>
  <c r="R410" i="13"/>
  <c r="T412" i="13"/>
  <c r="T414" i="13"/>
  <c r="T416" i="13"/>
  <c r="T422" i="13"/>
  <c r="T433" i="13"/>
  <c r="T445" i="13"/>
  <c r="T455" i="13"/>
  <c r="T463" i="13"/>
  <c r="Q362" i="13"/>
  <c r="S362" i="13" s="1"/>
  <c r="T362" i="13" s="1"/>
  <c r="S232" i="13"/>
  <c r="T232" i="13" s="1"/>
  <c r="Q58" i="13"/>
  <c r="Q207" i="13" s="1"/>
  <c r="S207" i="13" s="1"/>
  <c r="Q62" i="13"/>
  <c r="T71" i="13"/>
  <c r="O75" i="13"/>
  <c r="O78" i="13"/>
  <c r="O81" i="13"/>
  <c r="T119" i="13"/>
  <c r="T159" i="13"/>
  <c r="T202" i="13"/>
  <c r="G256" i="13"/>
  <c r="T336" i="13"/>
  <c r="T34" i="13"/>
  <c r="H36" i="13"/>
  <c r="R36" i="13" s="1"/>
  <c r="T47" i="13"/>
  <c r="T72" i="13"/>
  <c r="T124" i="13"/>
  <c r="T146" i="13"/>
  <c r="T160" i="13"/>
  <c r="T177" i="13"/>
  <c r="S211" i="13"/>
  <c r="T211" i="13" s="1"/>
  <c r="T213" i="13"/>
  <c r="M231" i="13"/>
  <c r="M256" i="13" s="1"/>
  <c r="T258" i="13"/>
  <c r="T265" i="13"/>
  <c r="O280" i="13"/>
  <c r="O263" i="13" s="1"/>
  <c r="T337" i="13"/>
  <c r="T358" i="13"/>
  <c r="T361" i="13"/>
  <c r="T366" i="13"/>
  <c r="T369" i="13"/>
  <c r="T387" i="13"/>
  <c r="T390" i="13"/>
  <c r="T423" i="13"/>
  <c r="T444" i="13"/>
  <c r="T447" i="13"/>
  <c r="G384" i="13"/>
  <c r="G383" i="13" s="1"/>
  <c r="O66" i="13"/>
  <c r="Q66" i="13" s="1"/>
  <c r="Q203" i="13" s="1"/>
  <c r="T69" i="13"/>
  <c r="T151" i="13"/>
  <c r="T171" i="13"/>
  <c r="T178" i="13"/>
  <c r="H384" i="13"/>
  <c r="T37" i="13"/>
  <c r="T41" i="13"/>
  <c r="T44" i="13"/>
  <c r="T439" i="13"/>
  <c r="T32" i="13"/>
  <c r="M208" i="13"/>
  <c r="T122" i="13"/>
  <c r="T138" i="13"/>
  <c r="T182" i="13"/>
  <c r="T189" i="13"/>
  <c r="G253" i="13"/>
  <c r="G252" i="13" s="1"/>
  <c r="T270" i="13"/>
  <c r="T288" i="13"/>
  <c r="T300" i="13"/>
  <c r="T22" i="13"/>
  <c r="T25" i="13"/>
  <c r="T29" i="13"/>
  <c r="T38" i="13"/>
  <c r="T85" i="13"/>
  <c r="T129" i="13"/>
  <c r="T139" i="13"/>
  <c r="H176" i="13"/>
  <c r="H315" i="13" s="1"/>
  <c r="R315" i="13" s="1"/>
  <c r="T183" i="13"/>
  <c r="T228" i="13"/>
  <c r="T234" i="13"/>
  <c r="T237" i="13"/>
  <c r="T285" i="13"/>
  <c r="T297" i="13"/>
  <c r="T303" i="13"/>
  <c r="T342" i="13"/>
  <c r="T345" i="13"/>
  <c r="T374" i="13"/>
  <c r="R385" i="13"/>
  <c r="T395" i="13"/>
  <c r="T398" i="13"/>
  <c r="T428" i="13"/>
  <c r="T431" i="13"/>
  <c r="Q110" i="13"/>
  <c r="S110" i="13" s="1"/>
  <c r="T110" i="13" s="1"/>
  <c r="D315" i="13"/>
  <c r="Q198" i="13"/>
  <c r="S198" i="13" s="1"/>
  <c r="P198" i="13"/>
  <c r="O30" i="13"/>
  <c r="T59" i="13"/>
  <c r="O104" i="13"/>
  <c r="T107" i="13"/>
  <c r="T143" i="13"/>
  <c r="D163" i="13"/>
  <c r="M185" i="13"/>
  <c r="E36" i="13"/>
  <c r="E84" i="13" s="1"/>
  <c r="E118" i="13" s="1"/>
  <c r="O65" i="13"/>
  <c r="S68" i="13"/>
  <c r="T68" i="13" s="1"/>
  <c r="S67" i="13"/>
  <c r="E163" i="13"/>
  <c r="F315" i="13"/>
  <c r="F251" i="13"/>
  <c r="Q304" i="13"/>
  <c r="S304" i="13" s="1"/>
  <c r="P304" i="13"/>
  <c r="I84" i="13"/>
  <c r="S105" i="13"/>
  <c r="T105" i="13" s="1"/>
  <c r="Q109" i="13"/>
  <c r="T115" i="13"/>
  <c r="I204" i="13"/>
  <c r="M292" i="13"/>
  <c r="O295" i="13"/>
  <c r="F84" i="13"/>
  <c r="F118" i="13" s="1"/>
  <c r="O56" i="13"/>
  <c r="M197" i="13"/>
  <c r="G99" i="13"/>
  <c r="R219" i="13"/>
  <c r="N306" i="13"/>
  <c r="O306" i="13" s="1"/>
  <c r="S64" i="13"/>
  <c r="T64" i="13" s="1"/>
  <c r="G315" i="13"/>
  <c r="E255" i="13"/>
  <c r="N261" i="13"/>
  <c r="G167" i="13"/>
  <c r="G163" i="13" s="1"/>
  <c r="I208" i="13"/>
  <c r="S245" i="13"/>
  <c r="T245" i="13" s="1"/>
  <c r="T262" i="13"/>
  <c r="Q312" i="13"/>
  <c r="S312" i="13" s="1"/>
  <c r="T312" i="13" s="1"/>
  <c r="T334" i="13"/>
  <c r="S418" i="13"/>
  <c r="T418" i="13" s="1"/>
  <c r="K410" i="13"/>
  <c r="K409" i="13" s="1"/>
  <c r="S409" i="13" s="1"/>
  <c r="T200" i="13"/>
  <c r="O224" i="13"/>
  <c r="G251" i="13"/>
  <c r="O377" i="13"/>
  <c r="Q377" i="13" s="1"/>
  <c r="T436" i="13"/>
  <c r="O83" i="13"/>
  <c r="O113" i="13"/>
  <c r="D100" i="13"/>
  <c r="D220" i="13"/>
  <c r="O241" i="13"/>
  <c r="O257" i="13" s="1"/>
  <c r="D244" i="13"/>
  <c r="M257" i="13"/>
  <c r="D263" i="13"/>
  <c r="Q290" i="13"/>
  <c r="S290" i="13" s="1"/>
  <c r="I99" i="13"/>
  <c r="D194" i="13"/>
  <c r="H253" i="13"/>
  <c r="R212" i="13"/>
  <c r="T214" i="13"/>
  <c r="T222" i="13"/>
  <c r="S233" i="13"/>
  <c r="T233" i="13" s="1"/>
  <c r="T268" i="13"/>
  <c r="T350" i="13"/>
  <c r="Q384" i="13"/>
  <c r="Q383" i="13" s="1"/>
  <c r="Q218" i="13" s="1"/>
  <c r="Q212" i="13" s="1"/>
  <c r="I385" i="13"/>
  <c r="S386" i="13"/>
  <c r="T170" i="13"/>
  <c r="E315" i="13"/>
  <c r="R185" i="13"/>
  <c r="I253" i="13"/>
  <c r="D253" i="13"/>
  <c r="Q302" i="13"/>
  <c r="S302" i="13" s="1"/>
  <c r="P302" i="13"/>
  <c r="T403" i="13"/>
  <c r="T420" i="13"/>
  <c r="T452" i="13"/>
  <c r="R386" i="13"/>
  <c r="D409" i="13"/>
  <c r="G24" i="15"/>
  <c r="F24" i="15"/>
  <c r="F259" i="13" l="1"/>
  <c r="Q75" i="13"/>
  <c r="Q73" i="13" s="1"/>
  <c r="O73" i="13"/>
  <c r="O108" i="13"/>
  <c r="S109" i="13"/>
  <c r="T109" i="13" s="1"/>
  <c r="Q81" i="13"/>
  <c r="O80" i="13"/>
  <c r="Q201" i="13"/>
  <c r="O201" i="13"/>
  <c r="O60" i="13"/>
  <c r="Q77" i="13"/>
  <c r="O76" i="13"/>
  <c r="Q102" i="13"/>
  <c r="O100" i="13"/>
  <c r="S66" i="13"/>
  <c r="T66" i="13" s="1"/>
  <c r="H256" i="13"/>
  <c r="H255" i="13" s="1"/>
  <c r="R255" i="13" s="1"/>
  <c r="H99" i="13"/>
  <c r="R99" i="13" s="1"/>
  <c r="E259" i="13"/>
  <c r="E261" i="13" s="1"/>
  <c r="G260" i="13" s="1"/>
  <c r="S75" i="13"/>
  <c r="T75" i="13" s="1"/>
  <c r="S73" i="13"/>
  <c r="T73" i="13" s="1"/>
  <c r="G118" i="13"/>
  <c r="G169" i="13" s="1"/>
  <c r="G174" i="13" s="1"/>
  <c r="T304" i="13"/>
  <c r="M253" i="13"/>
  <c r="M252" i="13" s="1"/>
  <c r="S212" i="13"/>
  <c r="T212" i="13" s="1"/>
  <c r="T244" i="13"/>
  <c r="S377" i="13"/>
  <c r="T377" i="13" s="1"/>
  <c r="O203" i="13"/>
  <c r="O204" i="13" s="1"/>
  <c r="Q204" i="13"/>
  <c r="T386" i="13"/>
  <c r="O208" i="13"/>
  <c r="H194" i="13"/>
  <c r="R196" i="13"/>
  <c r="R176" i="13"/>
  <c r="Q280" i="13"/>
  <c r="S280" i="13" s="1"/>
  <c r="S62" i="13"/>
  <c r="T62" i="13" s="1"/>
  <c r="M255" i="13"/>
  <c r="S81" i="13"/>
  <c r="T81" i="13" s="1"/>
  <c r="T207" i="13"/>
  <c r="T198" i="13"/>
  <c r="K384" i="13"/>
  <c r="K383" i="13" s="1"/>
  <c r="G259" i="13"/>
  <c r="R384" i="13"/>
  <c r="H383" i="13"/>
  <c r="R383" i="13" s="1"/>
  <c r="O209" i="13"/>
  <c r="Q78" i="13"/>
  <c r="N292" i="13"/>
  <c r="S410" i="13"/>
  <c r="T410" i="13" s="1"/>
  <c r="S58" i="13"/>
  <c r="T58" i="13" s="1"/>
  <c r="H84" i="13"/>
  <c r="I384" i="13"/>
  <c r="S385" i="13"/>
  <c r="T385" i="13" s="1"/>
  <c r="E169" i="13"/>
  <c r="E174" i="13" s="1"/>
  <c r="E132" i="13"/>
  <c r="E162" i="13" s="1"/>
  <c r="I252" i="13"/>
  <c r="O231" i="13"/>
  <c r="Q241" i="13"/>
  <c r="Q65" i="13"/>
  <c r="Q60" i="13" s="1"/>
  <c r="M323" i="13"/>
  <c r="O323" i="13"/>
  <c r="Q104" i="13"/>
  <c r="D252" i="13"/>
  <c r="O185" i="13"/>
  <c r="Q30" i="13"/>
  <c r="D255" i="13"/>
  <c r="D256" i="13"/>
  <c r="T290" i="13"/>
  <c r="S218" i="13"/>
  <c r="T218" i="13" s="1"/>
  <c r="F169" i="13"/>
  <c r="F174" i="13" s="1"/>
  <c r="F132" i="13"/>
  <c r="F162" i="13" s="1"/>
  <c r="F148" i="13" s="1"/>
  <c r="I118" i="13"/>
  <c r="D99" i="13"/>
  <c r="O292" i="13"/>
  <c r="Q295" i="13"/>
  <c r="T67" i="13"/>
  <c r="Q113" i="13"/>
  <c r="S113" i="13" s="1"/>
  <c r="M196" i="13"/>
  <c r="T409" i="13"/>
  <c r="D384" i="13"/>
  <c r="T302" i="13"/>
  <c r="R253" i="13"/>
  <c r="H252" i="13"/>
  <c r="R252" i="13" s="1"/>
  <c r="Q306" i="13"/>
  <c r="S306" i="13" s="1"/>
  <c r="P306" i="13"/>
  <c r="O53" i="13"/>
  <c r="O51" i="13" s="1"/>
  <c r="O197" i="13"/>
  <c r="O196" i="13" s="1"/>
  <c r="O54" i="13"/>
  <c r="Q56" i="13"/>
  <c r="D251" i="13"/>
  <c r="Q83" i="13"/>
  <c r="Q224" i="13"/>
  <c r="O220" i="13"/>
  <c r="O219" i="13"/>
  <c r="F109" i="15"/>
  <c r="F108" i="15"/>
  <c r="F107" i="15"/>
  <c r="F106" i="15"/>
  <c r="F105" i="15"/>
  <c r="F104" i="15"/>
  <c r="F103" i="15"/>
  <c r="F102" i="15"/>
  <c r="F101" i="15"/>
  <c r="F100" i="15"/>
  <c r="F99" i="15"/>
  <c r="F98" i="15"/>
  <c r="F97" i="15"/>
  <c r="F96" i="15"/>
  <c r="F95" i="15"/>
  <c r="F94" i="15"/>
  <c r="F93" i="15"/>
  <c r="F92" i="15"/>
  <c r="F91" i="15"/>
  <c r="F90" i="15"/>
  <c r="F89" i="15"/>
  <c r="F88" i="15"/>
  <c r="F87" i="15"/>
  <c r="F86" i="15"/>
  <c r="F85" i="15"/>
  <c r="F84" i="15"/>
  <c r="F83" i="15"/>
  <c r="F82" i="15"/>
  <c r="F81" i="15"/>
  <c r="F80" i="15"/>
  <c r="F79" i="15"/>
  <c r="F78" i="15"/>
  <c r="F77" i="15"/>
  <c r="F76" i="15"/>
  <c r="F75" i="15"/>
  <c r="F74" i="15"/>
  <c r="F73" i="15"/>
  <c r="F72" i="15"/>
  <c r="F71" i="15"/>
  <c r="F70" i="15"/>
  <c r="F69" i="15"/>
  <c r="F68" i="15"/>
  <c r="F67" i="15"/>
  <c r="F66" i="15"/>
  <c r="F65" i="15"/>
  <c r="F64" i="15"/>
  <c r="F63" i="15"/>
  <c r="F62" i="15"/>
  <c r="F61" i="15"/>
  <c r="F60" i="15"/>
  <c r="F59" i="15"/>
  <c r="F58" i="15"/>
  <c r="F57" i="15"/>
  <c r="F56" i="15"/>
  <c r="F55" i="15"/>
  <c r="F54" i="15"/>
  <c r="F53" i="15"/>
  <c r="F52" i="15"/>
  <c r="F51" i="15"/>
  <c r="F50" i="15"/>
  <c r="F49" i="15"/>
  <c r="F48" i="15"/>
  <c r="F47" i="15"/>
  <c r="F46" i="15"/>
  <c r="F45" i="15"/>
  <c r="F44" i="15"/>
  <c r="F43" i="15"/>
  <c r="F42" i="15"/>
  <c r="F41" i="15"/>
  <c r="F40" i="15"/>
  <c r="F39" i="15"/>
  <c r="F38" i="15"/>
  <c r="F37" i="15"/>
  <c r="F36" i="15"/>
  <c r="F35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E13" i="15"/>
  <c r="E12" i="15"/>
  <c r="S201" i="13" l="1"/>
  <c r="G132" i="13"/>
  <c r="G162" i="13" s="1"/>
  <c r="G148" i="13" s="1"/>
  <c r="O36" i="13"/>
  <c r="O50" i="13" s="1"/>
  <c r="O45" i="13" s="1"/>
  <c r="O99" i="13"/>
  <c r="R256" i="13"/>
  <c r="Q80" i="13"/>
  <c r="S80" i="13" s="1"/>
  <c r="Q76" i="13"/>
  <c r="S77" i="13"/>
  <c r="T77" i="13" s="1"/>
  <c r="T201" i="13"/>
  <c r="Q108" i="13"/>
  <c r="S30" i="13"/>
  <c r="Q100" i="13"/>
  <c r="S102" i="13"/>
  <c r="T102" i="13" s="1"/>
  <c r="G261" i="13"/>
  <c r="I260" i="13" s="1"/>
  <c r="S204" i="13"/>
  <c r="T204" i="13" s="1"/>
  <c r="T280" i="13"/>
  <c r="Q263" i="13"/>
  <c r="S203" i="13"/>
  <c r="T203" i="13" s="1"/>
  <c r="R194" i="13"/>
  <c r="H251" i="13"/>
  <c r="Q209" i="13"/>
  <c r="S209" i="13" s="1"/>
  <c r="T209" i="13" s="1"/>
  <c r="S78" i="13"/>
  <c r="T78" i="13" s="1"/>
  <c r="H118" i="13"/>
  <c r="R84" i="13"/>
  <c r="M93" i="13"/>
  <c r="Q219" i="13"/>
  <c r="Q253" i="13" s="1"/>
  <c r="Q252" i="13" s="1"/>
  <c r="Q220" i="13"/>
  <c r="S220" i="13" s="1"/>
  <c r="T220" i="13" s="1"/>
  <c r="S224" i="13"/>
  <c r="T224" i="13" s="1"/>
  <c r="Q54" i="13"/>
  <c r="S54" i="13" s="1"/>
  <c r="Q197" i="13"/>
  <c r="Q196" i="13" s="1"/>
  <c r="Q53" i="13"/>
  <c r="S56" i="13"/>
  <c r="T56" i="13" s="1"/>
  <c r="D383" i="13"/>
  <c r="T113" i="13"/>
  <c r="Q292" i="13"/>
  <c r="S292" i="13" s="1"/>
  <c r="S295" i="13"/>
  <c r="T295" i="13" s="1"/>
  <c r="I169" i="13"/>
  <c r="I132" i="13"/>
  <c r="S104" i="13"/>
  <c r="T104" i="13" s="1"/>
  <c r="T30" i="13"/>
  <c r="E148" i="13"/>
  <c r="D118" i="13"/>
  <c r="Q231" i="13"/>
  <c r="Q257" i="13"/>
  <c r="S241" i="13"/>
  <c r="T241" i="13" s="1"/>
  <c r="S384" i="13"/>
  <c r="T384" i="13" s="1"/>
  <c r="I383" i="13"/>
  <c r="S383" i="13" s="1"/>
  <c r="D259" i="13"/>
  <c r="M99" i="13"/>
  <c r="O256" i="13"/>
  <c r="O255" i="13"/>
  <c r="Q185" i="13"/>
  <c r="S83" i="13"/>
  <c r="T83" i="13" s="1"/>
  <c r="O253" i="13"/>
  <c r="T306" i="13"/>
  <c r="Q208" i="13"/>
  <c r="S65" i="13"/>
  <c r="T65" i="13" s="1"/>
  <c r="G98" i="15"/>
  <c r="Q99" i="13" l="1"/>
  <c r="S108" i="13"/>
  <c r="T108" i="13" s="1"/>
  <c r="T80" i="13"/>
  <c r="S53" i="13"/>
  <c r="T53" i="13" s="1"/>
  <c r="Q51" i="13"/>
  <c r="M127" i="13"/>
  <c r="M142" i="13" s="1"/>
  <c r="S219" i="13"/>
  <c r="T219" i="13" s="1"/>
  <c r="S263" i="13"/>
  <c r="T263" i="13" s="1"/>
  <c r="S103" i="13"/>
  <c r="T103" i="13" s="1"/>
  <c r="H259" i="13"/>
  <c r="R251" i="13"/>
  <c r="O93" i="13"/>
  <c r="O127" i="13" s="1"/>
  <c r="O142" i="13" s="1"/>
  <c r="O157" i="13" s="1"/>
  <c r="S196" i="13"/>
  <c r="T196" i="13" s="1"/>
  <c r="S76" i="13"/>
  <c r="T76" i="13" s="1"/>
  <c r="R118" i="13"/>
  <c r="H169" i="13"/>
  <c r="H132" i="13"/>
  <c r="S197" i="13"/>
  <c r="T197" i="13" s="1"/>
  <c r="T54" i="13"/>
  <c r="S100" i="13"/>
  <c r="T100" i="13" s="1"/>
  <c r="O252" i="13"/>
  <c r="S253" i="13"/>
  <c r="T253" i="13" s="1"/>
  <c r="D261" i="13"/>
  <c r="Q255" i="13"/>
  <c r="S255" i="13" s="1"/>
  <c r="Q256" i="13"/>
  <c r="I147" i="13"/>
  <c r="I162" i="13" s="1"/>
  <c r="D169" i="13"/>
  <c r="D132" i="13"/>
  <c r="I174" i="13"/>
  <c r="T383" i="13"/>
  <c r="S208" i="13"/>
  <c r="T208" i="13" s="1"/>
  <c r="S60" i="13"/>
  <c r="T60" i="13" s="1"/>
  <c r="T292" i="13"/>
  <c r="Q323" i="13"/>
  <c r="S185" i="13"/>
  <c r="T185" i="13" s="1"/>
  <c r="S99" i="13"/>
  <c r="T99" i="13" s="1"/>
  <c r="S364" i="13"/>
  <c r="T364" i="13" s="1"/>
  <c r="S231" i="13"/>
  <c r="T231" i="13" s="1"/>
  <c r="S257" i="13"/>
  <c r="T257" i="13" s="1"/>
  <c r="F12" i="15"/>
  <c r="F28" i="15"/>
  <c r="Q36" i="13" l="1"/>
  <c r="Q50" i="13" s="1"/>
  <c r="Q45" i="13" s="1"/>
  <c r="S51" i="13"/>
  <c r="T51" i="13" s="1"/>
  <c r="M157" i="13"/>
  <c r="R259" i="13"/>
  <c r="H261" i="13"/>
  <c r="R261" i="13" s="1"/>
  <c r="T255" i="13"/>
  <c r="H162" i="13"/>
  <c r="R132" i="13"/>
  <c r="H174" i="13"/>
  <c r="R174" i="13" s="1"/>
  <c r="R169" i="13"/>
  <c r="Q93" i="13"/>
  <c r="Q127" i="13" s="1"/>
  <c r="S36" i="13"/>
  <c r="T36" i="13" s="1"/>
  <c r="S252" i="13"/>
  <c r="T252" i="13" s="1"/>
  <c r="I148" i="13"/>
  <c r="S323" i="13"/>
  <c r="T323" i="13" s="1"/>
  <c r="S256" i="13"/>
  <c r="T256" i="13" s="1"/>
  <c r="D174" i="13"/>
  <c r="I133" i="13"/>
  <c r="G35" i="15"/>
  <c r="Q142" i="13" l="1"/>
  <c r="S127" i="13"/>
  <c r="T127" i="13" s="1"/>
  <c r="H148" i="13"/>
  <c r="R148" i="13" s="1"/>
  <c r="R162" i="13"/>
  <c r="S45" i="13"/>
  <c r="T45" i="13" s="1"/>
  <c r="I167" i="13"/>
  <c r="I206" i="13"/>
  <c r="S50" i="13"/>
  <c r="T50" i="13" s="1"/>
  <c r="H9" i="15"/>
  <c r="Q157" i="13" l="1"/>
  <c r="S157" i="13" s="1"/>
  <c r="T157" i="13" s="1"/>
  <c r="S142" i="13"/>
  <c r="T142" i="13" s="1"/>
  <c r="I163" i="13"/>
  <c r="I205" i="13"/>
  <c r="S93" i="13"/>
  <c r="T93" i="13" s="1"/>
  <c r="I194" i="13" l="1"/>
  <c r="I251" i="13" l="1"/>
  <c r="I259" i="13" l="1"/>
  <c r="I261" i="13" l="1"/>
  <c r="K98" i="13" l="1"/>
  <c r="K21" i="13"/>
  <c r="M98" i="13" l="1"/>
  <c r="K84" i="13"/>
  <c r="M193" i="13"/>
  <c r="K132" i="13"/>
  <c r="M21" i="13"/>
  <c r="M84" i="13" l="1"/>
  <c r="M132" i="13"/>
  <c r="K118" i="13"/>
  <c r="K147" i="13"/>
  <c r="K162" i="13" s="1"/>
  <c r="O21" i="13"/>
  <c r="O98" i="13"/>
  <c r="O193" i="13"/>
  <c r="O176" i="13" s="1"/>
  <c r="M176" i="13"/>
  <c r="K133" i="13" l="1"/>
  <c r="M315" i="13"/>
  <c r="O315" i="13"/>
  <c r="K148" i="13"/>
  <c r="Q193" i="13"/>
  <c r="Q98" i="13"/>
  <c r="Q21" i="13"/>
  <c r="S21" i="13" s="1"/>
  <c r="M147" i="13"/>
  <c r="M133" i="13" s="1"/>
  <c r="M206" i="13" s="1"/>
  <c r="M118" i="13"/>
  <c r="M169" i="13" s="1"/>
  <c r="S35" i="13"/>
  <c r="T35" i="13" s="1"/>
  <c r="O84" i="13"/>
  <c r="O132" i="13"/>
  <c r="M162" i="13" l="1"/>
  <c r="M148" i="13" s="1"/>
  <c r="M163" i="13" s="1"/>
  <c r="M167" i="13" s="1"/>
  <c r="M174" i="13"/>
  <c r="O174" i="13"/>
  <c r="O118" i="13"/>
  <c r="O169" i="13" s="1"/>
  <c r="O147" i="13"/>
  <c r="O133" i="13" s="1"/>
  <c r="O206" i="13" s="1"/>
  <c r="O205" i="13" s="1"/>
  <c r="O194" i="13" s="1"/>
  <c r="O251" i="13" s="1"/>
  <c r="O259" i="13" s="1"/>
  <c r="M205" i="13"/>
  <c r="Q84" i="13"/>
  <c r="S84" i="13" s="1"/>
  <c r="T84" i="13" s="1"/>
  <c r="Q132" i="13"/>
  <c r="S98" i="13"/>
  <c r="T98" i="13" s="1"/>
  <c r="K163" i="13"/>
  <c r="T21" i="13"/>
  <c r="Q176" i="13"/>
  <c r="S193" i="13"/>
  <c r="T193" i="13" s="1"/>
  <c r="M194" i="13" l="1"/>
  <c r="Q315" i="13"/>
  <c r="S176" i="13"/>
  <c r="T176" i="13" s="1"/>
  <c r="Q147" i="13"/>
  <c r="Q133" i="13" s="1"/>
  <c r="Q118" i="13"/>
  <c r="K167" i="13"/>
  <c r="S132" i="13"/>
  <c r="T132" i="13" s="1"/>
  <c r="O162" i="13"/>
  <c r="Q206" i="13" l="1"/>
  <c r="S133" i="13"/>
  <c r="T133" i="13" s="1"/>
  <c r="M251" i="13"/>
  <c r="S315" i="13"/>
  <c r="T315" i="13" s="1"/>
  <c r="S147" i="13"/>
  <c r="T147" i="13" s="1"/>
  <c r="Q162" i="13"/>
  <c r="Q148" i="13" s="1"/>
  <c r="O148" i="13"/>
  <c r="Q169" i="13"/>
  <c r="S118" i="13"/>
  <c r="T118" i="13" s="1"/>
  <c r="S162" i="13" l="1"/>
  <c r="T162" i="13" s="1"/>
  <c r="O163" i="13"/>
  <c r="S148" i="13"/>
  <c r="T148" i="13" s="1"/>
  <c r="M259" i="13"/>
  <c r="Q174" i="13"/>
  <c r="S169" i="13"/>
  <c r="T169" i="13" s="1"/>
  <c r="Q205" i="13"/>
  <c r="S206" i="13"/>
  <c r="T206" i="13" s="1"/>
  <c r="S174" i="13" l="1"/>
  <c r="T174" i="13" s="1"/>
  <c r="M261" i="13"/>
  <c r="Q194" i="13"/>
  <c r="S205" i="13"/>
  <c r="T205" i="13" s="1"/>
  <c r="O167" i="13"/>
  <c r="S163" i="13"/>
  <c r="T163" i="13" s="1"/>
  <c r="Q251" i="13" l="1"/>
  <c r="S194" i="13"/>
  <c r="T194" i="13" s="1"/>
  <c r="S167" i="13"/>
  <c r="T167" i="13" s="1"/>
  <c r="O260" i="13"/>
  <c r="O261" i="13" l="1"/>
  <c r="Q259" i="13"/>
  <c r="S251" i="13"/>
  <c r="T251" i="13" s="1"/>
  <c r="S259" i="13" l="1"/>
  <c r="T259" i="13" s="1"/>
  <c r="Q260" i="13"/>
  <c r="S260" i="13" l="1"/>
  <c r="T260" i="13" s="1"/>
  <c r="Q261" i="13"/>
  <c r="S261" i="13" l="1"/>
  <c r="T261" i="13" s="1"/>
</calcChain>
</file>

<file path=xl/sharedStrings.xml><?xml version="1.0" encoding="utf-8"?>
<sst xmlns="http://schemas.openxmlformats.org/spreadsheetml/2006/main" count="1719" uniqueCount="855">
  <si>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</si>
  <si>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</si>
  <si>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</si>
  <si>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</si>
  <si>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</si>
  <si>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</si>
  <si>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</si>
  <si>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</si>
  <si>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</si>
  <si>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</si>
  <si>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</si>
  <si>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</si>
  <si>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</si>
  <si>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</si>
  <si>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</si>
  <si>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</si>
  <si>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</si>
  <si>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</si>
  <si>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</si>
  <si>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</si>
  <si>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</si>
  <si>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</si>
  <si>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</si>
  <si>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</si>
  <si>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</si>
  <si>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</si>
  <si>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</si>
  <si>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</si>
  <si>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</si>
  <si>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</si>
  <si>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</si>
  <si>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</si>
  <si>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</si>
  <si>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</si>
  <si>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</si>
  <si>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</si>
  <si>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</si>
  <si>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</si>
  <si>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</si>
  <si>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</si>
  <si>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</si>
  <si>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</si>
  <si>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</si>
  <si>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</si>
  <si>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</si>
  <si>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</si>
  <si>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</si>
  <si>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</si>
  <si>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</si>
  <si>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</si>
  <si>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</si>
  <si>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</si>
  <si>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</si>
  <si>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</si>
  <si>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</si>
  <si>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</si>
  <si>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</si>
  <si>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</si>
  <si>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</si>
  <si>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</si>
  <si>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</si>
  <si>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</si>
  <si>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</si>
  <si>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2.4.1</t>
  </si>
  <si>
    <t>2.5.1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</si>
  <si>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</si>
  <si>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</si>
  <si>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</si>
  <si>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</si>
  <si>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</si>
  <si>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</si>
  <si>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</si>
  <si>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</si>
  <si>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</si>
  <si>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</si>
  <si>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</si>
  <si>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</si>
  <si>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</si>
  <si>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</si>
  <si>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</si>
  <si>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</si>
  <si>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</si>
  <si>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</si>
  <si>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</si>
  <si>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</si>
  <si>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</si>
  <si>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</si>
  <si>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</si>
  <si>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</si>
  <si>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</si>
  <si>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</si>
  <si>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</si>
  <si>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</si>
  <si>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</si>
  <si>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</si>
  <si>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</si>
  <si>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</si>
  <si>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</si>
  <si>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</si>
  <si>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</si>
  <si>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</si>
  <si>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</si>
  <si>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</si>
  <si>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</si>
  <si>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</si>
  <si>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</si>
  <si>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</si>
  <si>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</si>
  <si>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</si>
  <si>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</si>
  <si>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</si>
  <si>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</si>
  <si>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</si>
  <si>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</si>
  <si>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</si>
  <si>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</si>
  <si>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</si>
  <si>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</si>
  <si>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</si>
  <si>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</si>
  <si>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</si>
  <si>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</si>
  <si>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</si>
  <si>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</si>
  <si>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</si>
  <si>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</si>
  <si>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</si>
  <si>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</si>
  <si>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</si>
  <si>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</si>
  <si>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</si>
  <si>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</si>
  <si>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</si>
  <si>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</si>
  <si>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</si>
  <si>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</si>
  <si>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</si>
  <si>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</si>
  <si>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</si>
  <si>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</si>
  <si>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</si>
  <si>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</si>
  <si>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</si>
  <si>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</si>
  <si>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</si>
  <si>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</si>
  <si>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</si>
  <si>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</si>
  <si>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</si>
  <si>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</si>
  <si>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</si>
  <si>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</si>
  <si>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</si>
  <si>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</si>
  <si>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</si>
  <si>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</si>
  <si>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</si>
  <si>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</si>
  <si>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</si>
  <si>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</si>
  <si>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</si>
  <si>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</si>
  <si>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</si>
  <si>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</si>
  <si>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</si>
  <si>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</si>
  <si>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</si>
  <si>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</si>
  <si>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</si>
  <si>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</si>
  <si>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</si>
  <si>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</si>
  <si>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</si>
  <si>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</si>
  <si>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</si>
  <si>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</si>
  <si>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</si>
  <si>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</si>
  <si>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</si>
  <si>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</si>
  <si>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</si>
  <si>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</si>
  <si>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</si>
  <si>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</si>
  <si>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</si>
  <si>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</si>
  <si>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</si>
  <si>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</si>
  <si>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</si>
  <si>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</si>
  <si>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</si>
  <si>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</si>
  <si>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</si>
  <si>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</si>
  <si>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</si>
  <si>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</si>
  <si>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</si>
  <si>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</si>
  <si>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</si>
  <si>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</si>
  <si>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</si>
  <si>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</si>
  <si>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</si>
  <si>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</si>
  <si>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</si>
  <si>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</si>
  <si>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</si>
  <si>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</si>
  <si>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</si>
  <si>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</si>
  <si>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</si>
  <si>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</si>
  <si>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</si>
  <si>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</si>
  <si>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</si>
  <si>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</si>
  <si>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</si>
  <si>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</si>
  <si>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</si>
  <si>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</si>
  <si>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</si>
  <si>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</si>
  <si>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</si>
  <si>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</si>
  <si>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</si>
  <si>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</si>
  <si>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</si>
  <si>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</si>
  <si>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</si>
  <si>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</si>
  <si>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</si>
  <si>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</si>
  <si>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</si>
  <si>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</si>
  <si>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</si>
  <si>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</si>
  <si>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</si>
  <si>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</si>
  <si>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</si>
  <si>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</si>
  <si>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</si>
  <si>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</si>
  <si>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</si>
  <si>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</si>
  <si>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</si>
  <si>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</si>
  <si>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</si>
  <si>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</si>
  <si>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</si>
  <si>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</si>
  <si>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</si>
  <si>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</si>
  <si>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</si>
  <si>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</si>
  <si>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</si>
  <si>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</si>
  <si>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</si>
  <si>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</si>
  <si>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</si>
  <si>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</si>
  <si>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</si>
  <si>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</si>
  <si>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</si>
  <si>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</si>
  <si>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</si>
  <si>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</si>
  <si>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</si>
  <si>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</si>
  <si>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</si>
  <si>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</si>
  <si>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</si>
  <si>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</si>
  <si>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</si>
  <si>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</si>
  <si>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</si>
  <si>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</si>
  <si>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</si>
  <si>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</si>
  <si>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</si>
  <si>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</si>
  <si>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</si>
  <si>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</si>
  <si>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</si>
  <si>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</si>
  <si>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</si>
  <si>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</si>
  <si>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</si>
  <si>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</si>
  <si>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</si>
  <si>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</si>
  <si>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</si>
  <si>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</si>
  <si>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</si>
  <si>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</si>
  <si>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</si>
  <si>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</si>
  <si>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</si>
  <si>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</si>
  <si>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</si>
  <si>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</si>
  <si>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</si>
  <si>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</si>
  <si>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</si>
  <si>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</si>
  <si>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</si>
  <si>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</si>
  <si>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</si>
  <si>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</si>
  <si>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</si>
  <si>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</si>
  <si>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</si>
  <si>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</si>
  <si>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</si>
  <si>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</si>
  <si>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</si>
  <si>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</si>
  <si>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</si>
  <si>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</si>
  <si>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</si>
  <si>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</si>
  <si>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</si>
  <si>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</si>
  <si>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</si>
  <si>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</si>
  <si>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</si>
  <si>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</si>
  <si>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</si>
  <si>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</si>
  <si>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</si>
  <si>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</si>
  <si>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</si>
  <si>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</si>
  <si>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</si>
  <si>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</si>
  <si>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</si>
  <si>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</si>
  <si>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</si>
  <si>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</si>
  <si>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</si>
  <si>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</si>
  <si>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</si>
  <si>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</si>
  <si>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</si>
  <si>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</si>
  <si>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</si>
  <si>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</si>
  <si>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</si>
  <si>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</si>
  <si>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</si>
  <si>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</si>
  <si>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</si>
  <si>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</si>
  <si>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</si>
  <si>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</si>
  <si>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</si>
  <si>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</si>
  <si>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</si>
  <si>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</si>
  <si>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</si>
  <si>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</si>
  <si>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</si>
  <si>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</si>
  <si>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</si>
  <si>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</si>
  <si>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</si>
  <si>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</si>
  <si>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</si>
  <si>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</si>
  <si>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</si>
  <si>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</si>
  <si>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</si>
  <si>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</si>
  <si>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</si>
  <si>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</si>
  <si>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</si>
  <si>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</si>
  <si>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</si>
  <si>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</si>
  <si>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</si>
  <si>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</si>
  <si>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</si>
  <si>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</si>
  <si>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</si>
  <si>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</si>
  <si>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</si>
  <si>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</si>
  <si>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</si>
  <si>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</si>
  <si>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</si>
  <si>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</si>
  <si>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</si>
  <si>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</si>
  <si>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</si>
  <si>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</si>
  <si>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</si>
  <si>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</si>
  <si>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</si>
  <si>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</si>
  <si>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</si>
  <si>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</si>
  <si>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</si>
  <si>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</si>
  <si>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</si>
  <si>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</si>
  <si>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</si>
  <si>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</si>
  <si>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</si>
  <si>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</si>
  <si>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</si>
  <si>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</si>
  <si>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</si>
  <si>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</si>
  <si>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</si>
  <si>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</si>
  <si>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</si>
  <si>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</si>
  <si>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</si>
  <si>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</si>
  <si>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</si>
  <si>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</si>
  <si>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</si>
  <si>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</si>
  <si>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</si>
  <si>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</si>
  <si>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</si>
  <si>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</si>
  <si>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</si>
  <si>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</si>
  <si>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</si>
  <si>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</si>
  <si>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</si>
  <si>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</si>
  <si>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</si>
  <si>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</si>
  <si>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</si>
  <si>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</si>
  <si>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</si>
  <si>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</si>
  <si>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</si>
  <si>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</si>
  <si>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</si>
  <si>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</si>
  <si>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</si>
  <si>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</si>
  <si>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</si>
  <si>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</si>
  <si>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</si>
  <si>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</si>
  <si>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</si>
  <si>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</si>
  <si>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</si>
  <si>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</si>
  <si>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</si>
  <si>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</si>
  <si>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</si>
  <si>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</si>
  <si>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</si>
  <si>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</si>
  <si>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</si>
  <si>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</si>
  <si>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</si>
  <si>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</si>
  <si>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</si>
  <si>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</si>
  <si>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</si>
  <si>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</si>
  <si>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</si>
  <si>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</si>
  <si>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</si>
  <si>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</si>
  <si>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</si>
  <si>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</si>
  <si>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</si>
  <si>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</si>
  <si>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</si>
  <si>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</si>
  <si>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</si>
  <si>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</si>
  <si>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</si>
  <si>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</si>
  <si>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</si>
  <si>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</si>
  <si>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</si>
  <si>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</si>
  <si>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</si>
  <si>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</si>
  <si>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</si>
  <si>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</si>
  <si>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</si>
  <si>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</si>
  <si>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</si>
  <si>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</si>
  <si>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</si>
  <si>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</si>
  <si>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</si>
  <si>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</si>
  <si>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</si>
  <si>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</si>
  <si>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</si>
  <si>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</si>
  <si>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</si>
  <si>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</si>
  <si>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</si>
  <si>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</si>
  <si>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</si>
  <si>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</si>
  <si>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</si>
  <si>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</si>
  <si>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</si>
  <si>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</si>
  <si>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</si>
  <si>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</si>
  <si>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</si>
  <si>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</si>
  <si>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</si>
  <si>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</si>
  <si>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</si>
  <si>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</si>
  <si>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</si>
  <si>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</si>
  <si>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</si>
  <si>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</si>
  <si>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</si>
  <si>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</si>
  <si>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</si>
  <si>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</si>
  <si>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</si>
  <si>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</si>
  <si>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</si>
  <si>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</si>
  <si>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</si>
  <si>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</si>
  <si>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</si>
  <si>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</si>
  <si>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</si>
  <si>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</si>
  <si>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</si>
  <si>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</si>
  <si>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</si>
  <si>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</si>
  <si>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</si>
  <si>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</si>
  <si>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</si>
  <si>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</si>
  <si>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</si>
  <si>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</si>
  <si>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</si>
  <si>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</si>
  <si>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</si>
  <si>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</si>
  <si>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</si>
  <si>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</si>
  <si>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</si>
  <si>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</si>
  <si>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</si>
  <si>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</si>
  <si>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</si>
  <si>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</si>
  <si>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</si>
  <si>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</si>
  <si>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</si>
  <si>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</si>
  <si>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</si>
  <si>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</si>
  <si>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</si>
  <si>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</si>
  <si>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</si>
  <si>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</si>
  <si>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</si>
  <si>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</si>
  <si>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</si>
  <si>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</si>
  <si>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</si>
  <si>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</si>
  <si>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</si>
  <si>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</si>
  <si>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</si>
  <si>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</si>
  <si>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</si>
  <si>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</si>
  <si>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</si>
  <si>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</si>
  <si>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</si>
  <si>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</si>
  <si>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</si>
  <si>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</si>
  <si>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</si>
  <si>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</si>
  <si>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</si>
  <si>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</si>
  <si>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</si>
  <si>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</si>
  <si>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</si>
  <si>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</si>
  <si>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</si>
  <si>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</si>
  <si>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</si>
  <si>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</si>
  <si>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</si>
  <si>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</si>
  <si>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</si>
  <si>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</si>
  <si>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</si>
  <si>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</si>
  <si>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</si>
  <si>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</si>
  <si>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</si>
  <si>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</si>
  <si>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</si>
  <si>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</si>
  <si>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</si>
  <si>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</si>
  <si>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</si>
  <si>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</si>
  <si>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</si>
  <si>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</si>
  <si>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</si>
  <si>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</si>
  <si>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</si>
  <si>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</si>
  <si>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</si>
  <si>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</si>
  <si>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</si>
  <si>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</si>
  <si>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</si>
  <si>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</si>
  <si>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</si>
  <si>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</si>
  <si>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</si>
  <si>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</si>
  <si>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</si>
  <si>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</si>
  <si>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</si>
  <si>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</si>
  <si>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</si>
  <si>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</si>
  <si>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</si>
  <si>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</si>
  <si>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</si>
  <si>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</si>
  <si>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</si>
  <si>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</si>
  <si>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</si>
  <si>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</si>
  <si>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</si>
  <si>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</si>
  <si>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</si>
  <si>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</si>
  <si>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</si>
  <si>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</si>
  <si>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</si>
  <si>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</si>
  <si>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</si>
  <si>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</si>
  <si>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</si>
  <si>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</si>
  <si>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</si>
  <si>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</si>
  <si>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</si>
  <si>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</si>
  <si>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</si>
  <si>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</si>
  <si>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</si>
  <si>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</si>
  <si>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</si>
  <si>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</si>
  <si>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</si>
  <si>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</si>
  <si>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</si>
  <si>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</si>
  <si>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</si>
  <si>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</si>
  <si>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</si>
  <si>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</si>
  <si>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</si>
  <si>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</si>
  <si>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</si>
  <si>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</si>
  <si>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</si>
  <si>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</si>
  <si>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</si>
  <si>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</si>
  <si>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</si>
  <si>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</si>
  <si>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</si>
  <si>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</si>
  <si>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</si>
  <si>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</si>
  <si>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</si>
  <si>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</si>
  <si>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</si>
  <si>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</si>
  <si>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</si>
  <si>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</si>
  <si>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</si>
  <si>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</si>
  <si>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</si>
  <si>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</si>
  <si>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</si>
  <si>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</si>
  <si>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</si>
  <si>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</si>
  <si>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</si>
  <si>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</si>
  <si>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</si>
  <si>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</si>
  <si>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</si>
  <si>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</si>
  <si>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</si>
  <si>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</si>
  <si>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</si>
  <si>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</si>
  <si>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</si>
  <si>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</si>
  <si>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</si>
  <si>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</si>
  <si>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</si>
  <si>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</si>
  <si>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</si>
  <si>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</si>
  <si>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</si>
  <si>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</si>
  <si>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</si>
  <si>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</si>
  <si>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2025 год</t>
  </si>
  <si>
    <t>2026 год</t>
  </si>
  <si>
    <t>2027 год</t>
  </si>
  <si>
    <t>2028 год</t>
  </si>
  <si>
    <t>4.12</t>
  </si>
  <si>
    <t>2024 год</t>
  </si>
  <si>
    <t>2023 год</t>
  </si>
  <si>
    <t>2029 год</t>
  </si>
  <si>
    <t>4.13</t>
  </si>
  <si>
    <t>4.14</t>
  </si>
  <si>
    <t>Форма 19. Финансовый план субъекта электроэнергетики (версия шаблона 1.0)</t>
  </si>
  <si>
    <t>Инвестиционная программа АО "Югорская территориальная энергетическая компания"</t>
  </si>
  <si>
    <t>Субъект Российской Федерации: Ханты-Мансийский автономный округ-Югра</t>
  </si>
  <si>
    <t>Год раскрытия информации: 2025 год</t>
  </si>
  <si>
    <t>2022 год</t>
  </si>
  <si>
    <t>4.4</t>
  </si>
  <si>
    <t>Итого</t>
  </si>
  <si>
    <t>08.05.05.00.00 Прочие платежи</t>
  </si>
  <si>
    <t>08.05.00.00.00 Прочие платежи по финансовой деятельности</t>
  </si>
  <si>
    <t>08.03.00.00.00 Выдача займов (всего)</t>
  </si>
  <si>
    <t>08.00.00.00.00 Платежи по финансовой деятельности (всего)</t>
  </si>
  <si>
    <t>07.02.03.08 Прочие услуги подрядных организаций</t>
  </si>
  <si>
    <t>07.02.03.04 Строительно-монтажные работы</t>
  </si>
  <si>
    <t>07.02.03.00 Услуги подрядных организаций, новое строительство и рек-ция (собственные ОС, лизинг)</t>
  </si>
  <si>
    <t>07.02.00.00 Новое строительство и реконструкция (собственные ОС.лизинг)</t>
  </si>
  <si>
    <t>07.01.07.00.00 Приборы, оборудование</t>
  </si>
  <si>
    <t>07.01.04.00.00 Вычислительная техника и оргтехника</t>
  </si>
  <si>
    <t>07.01.00.00.00 Приобретение основных средств, НМА</t>
  </si>
  <si>
    <t>07.00.00.00.00 Платежи по инвестиционной деятельности</t>
  </si>
  <si>
    <t>06.06.01.00.00 Обороты</t>
  </si>
  <si>
    <t>06.06.00.00.00 Прочие платежи по транзитным операциям</t>
  </si>
  <si>
    <t>06.04.00.00.00 Возврат ошибочно перечисленных ДС</t>
  </si>
  <si>
    <t>06.03.00.00.00 Возврат ошибочно поступивших ДС</t>
  </si>
  <si>
    <t>06.00.00.00.00 Платежи по транзитным операциям (всего)</t>
  </si>
  <si>
    <t>05.12.17.00.00 Прочие расходы по операционной деятельности</t>
  </si>
  <si>
    <t>05.12.05.00.00 Праздничные, спортивные мероприятия</t>
  </si>
  <si>
    <t>05.12.04.00.00 Госпошлина</t>
  </si>
  <si>
    <t>05.12.01.00.00 Услуги банка (РКО)</t>
  </si>
  <si>
    <t>05.12.00.00.00 Прочие выплаты по операционной деятельности</t>
  </si>
  <si>
    <t>05.11.06.00.00 Транспортный налог</t>
  </si>
  <si>
    <t>05.11.04.00.00 НДФЛ</t>
  </si>
  <si>
    <t>05.11.03.00.00 Страховые взносы (ПФ, ФОМС, ФСС)</t>
  </si>
  <si>
    <t>05.11.02.00.00 Налог на прибыль</t>
  </si>
  <si>
    <t>05.11.01.00.00 НДС (в т.ч. налоговый агент)</t>
  </si>
  <si>
    <t>05.11.00.00.00 Налоги, взносы</t>
  </si>
  <si>
    <t>05.10.25.00.00 Прочие услуги</t>
  </si>
  <si>
    <t>05.10.21.00.00 Компенсация льготного проезда к месту отпуска и учебы</t>
  </si>
  <si>
    <t>05.10.20.00.00 Членские взносы в НП Совет рынка</t>
  </si>
  <si>
    <t>05.10.19.00.00 Членские взносы (взносы в компенсационный фонд) в СРО</t>
  </si>
  <si>
    <t>05.10.18.01.00 По электроэнергии</t>
  </si>
  <si>
    <t>05.10.18.00.00 Услуги по агентским договорам (агентское вознаграждение)</t>
  </si>
  <si>
    <t>05.10.14.00.00 Подготовка и переподготовка кадров (оплата услуг образовательных учреждений)</t>
  </si>
  <si>
    <t>05.10.11.00.00 Почтовые расходы, литература, подписка</t>
  </si>
  <si>
    <t>05.10.09.03.00 Прочие расходы</t>
  </si>
  <si>
    <t>05.10.09.02.00 Право пользования</t>
  </si>
  <si>
    <t>05.10.09.01.00 Лицензии</t>
  </si>
  <si>
    <t>05.10.09.00.00 Расходы на программное обеспечение (лицензии, программы)</t>
  </si>
  <si>
    <t>05.10.08.00.00 Охрана труда</t>
  </si>
  <si>
    <t>05.10.06.00.00 Услуги связи</t>
  </si>
  <si>
    <t>05.10.03.00.00 Информационно-консультационные услуги</t>
  </si>
  <si>
    <t>05.10.01.00.00 Аудиторские услуги (инициативный, обязательный, МСФО)</t>
  </si>
  <si>
    <t>05.10.00.00.00 Прочие услуги сторонних организаций</t>
  </si>
  <si>
    <t>05.09.02.00.00 ОСАГО, КАСКО</t>
  </si>
  <si>
    <t>05.09.00.00.00 Страхование</t>
  </si>
  <si>
    <t>05.08.01.01.00 Оптовый рынок</t>
  </si>
  <si>
    <t>05.08.01.00.00 Покупная электроэнергия и мощность для реализации</t>
  </si>
  <si>
    <t>05.08.00.00.00 Покупные ресурсы</t>
  </si>
  <si>
    <t>05.07.01.00.00 Услуги по передаче электроэнергии</t>
  </si>
  <si>
    <t>05.07.00.00.00 Услуги по передаче</t>
  </si>
  <si>
    <t>05.06.03.00.00 Системный оператор ЕЭС</t>
  </si>
  <si>
    <t>05.06.02.00.00 ЦФР</t>
  </si>
  <si>
    <t>05.06.01.00.00 АТС</t>
  </si>
  <si>
    <t>05.06.00.00.00 Услуги инфраструктурных организаций оптового рынка (ОРЭ)</t>
  </si>
  <si>
    <t>05.05.10.00.00 Прочие услуги производственного характера</t>
  </si>
  <si>
    <t>05.05.08.00.00 Услуги по испытанию и поверке приборов</t>
  </si>
  <si>
    <t>05.05.02.00.00 Транспортные услуги</t>
  </si>
  <si>
    <t>05.05.00.00.00 Работы и услуги производственного характера (подряд)</t>
  </si>
  <si>
    <t>05.04.07.00.00 Другие виды аренды (в т.ч. аренда жилья работникам)</t>
  </si>
  <si>
    <t>05.04.02.00.00 Аренда зданий, сооружений</t>
  </si>
  <si>
    <t>05.04.00.00.00 Аренда</t>
  </si>
  <si>
    <t>05.03.10.00.00 Прочие материалы</t>
  </si>
  <si>
    <t>05.03.09.00.00 Канцтовары</t>
  </si>
  <si>
    <t>05.03.07.00.00 ОС до 40 тыс.руб.</t>
  </si>
  <si>
    <t>05.03.06.00.00 ГСМ</t>
  </si>
  <si>
    <t>05.03.05.00.00 Оргтехника, расходные материалы, комплектующие</t>
  </si>
  <si>
    <t>05.03.02.00.00 Запчасти для ремонта и техобслуживания</t>
  </si>
  <si>
    <t>05.03.00.00.00 Материалы, запасные части</t>
  </si>
  <si>
    <t>05.01.03.00.00 Удержания из ЗП (алименты, штрафы и пр.)</t>
  </si>
  <si>
    <t>05.01.02.00.00 Выплаты социального характера</t>
  </si>
  <si>
    <t>05.01.01.00.00 Заработная плата, отпускные, расчёт уволенных, сокращённых</t>
  </si>
  <si>
    <t>05.01.00.00.00 Выплаты персоналу</t>
  </si>
  <si>
    <t>05.00.00.00.00 Платежи по операционной деятельности</t>
  </si>
  <si>
    <t xml:space="preserve"> Расходы</t>
  </si>
  <si>
    <t>04.05.03.00.00 Доходы от размещения временно свободных средств</t>
  </si>
  <si>
    <t>04.05.00.00.00 Прочие поступления от финансовой деятельности</t>
  </si>
  <si>
    <t>04.03.02.00.00 Поступление процентов</t>
  </si>
  <si>
    <t>04.03.01.00.00 Возврат основной суммы</t>
  </si>
  <si>
    <t>04.03.00.00.00 Возврат выданных займов</t>
  </si>
  <si>
    <t>04.00.00.00.00 Поступления от финансовой деятельности</t>
  </si>
  <si>
    <t>02.06.01.00.00 Обороты</t>
  </si>
  <si>
    <t>02.06.00.00.00 Прочие поступления по транзитным операциям</t>
  </si>
  <si>
    <t>02.03.00.00.00 Возврат ошибочно перечисленных ДС (дох)</t>
  </si>
  <si>
    <t>02.00.00.00.00 Поступления от транзитных операций</t>
  </si>
  <si>
    <t>01.08.25.00.00 Прочие поступления по операционной деятельности</t>
  </si>
  <si>
    <t>01.08.17.00.00 Возврат переплаты по налоговым платежам, страховым взносам и госпошлинам (в т.. возме</t>
  </si>
  <si>
    <t>01.08.00.00.00 Прочие поступления по операционной деятельности</t>
  </si>
  <si>
    <t>01.01.03.02.00 От компенсации потерь</t>
  </si>
  <si>
    <t>01.01.03.01.03 Прочие потребители</t>
  </si>
  <si>
    <t>01.01.03.01.02 Бюджет</t>
  </si>
  <si>
    <t>01.01.03.01.01 Население</t>
  </si>
  <si>
    <t>01.01.03.01.00 От реализации электроэнергии</t>
  </si>
  <si>
    <t>01.01.03.00.00 Поступления от сбытовой деятельности</t>
  </si>
  <si>
    <t>01.01.00.00.00 Поступления от электроэнергии</t>
  </si>
  <si>
    <t>01.00.00.00.00 Поступления от операционной деятельности</t>
  </si>
  <si>
    <t xml:space="preserve"> Доходы</t>
  </si>
  <si>
    <t xml:space="preserve"> Статьи ДДС 2019</t>
  </si>
  <si>
    <t>51</t>
  </si>
  <si>
    <t>Кредит</t>
  </si>
  <si>
    <t>Дебет</t>
  </si>
  <si>
    <t>Статьи движения денежных средств</t>
  </si>
  <si>
    <t>Сальдо на конец периода</t>
  </si>
  <si>
    <t>Обороты за период</t>
  </si>
  <si>
    <t>Сальдо на начало периода</t>
  </si>
  <si>
    <t>Счет</t>
  </si>
  <si>
    <t>Выводимые данные: БУ (данные бухгалтерского учета)</t>
  </si>
  <si>
    <t>Оборотно-сальдовая ведомость по счету 51 за 2022 г.</t>
  </si>
  <si>
    <t>АО "ЮТЭК"</t>
  </si>
  <si>
    <t>Утвержденные плановые значения показателей приведены в соответствии с приказом Депстроя и жкк Югры №42-Пр-6 от 06.10.2022</t>
  </si>
  <si>
    <t>Итого за период реализации инвестиционной программы 
2025-2029 гг.</t>
  </si>
  <si>
    <t>План (Утвержденный план)</t>
  </si>
  <si>
    <t>Утвержденный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</si>
</sst>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;\-#,##0;_*\ &quot;-&quot;_-;_-@_-"/>
    <numFmt numFmtId="169" formatCode="#,##0.000;\-#,##0.000;_*\ &quot;-&quot;_-;_-@_-"/>
    <numFmt numFmtId="170" formatCode="#,##0.00;\-#,##0.00;_*\ &quot;-&quot;_-;_-@_-"/>
    <numFmt numFmtId="174" formatCode="0.00000"/>
  </numFmts>
  <fonts count="4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family val="2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4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0" tint="-4.9989318521683403E-2"/>
      <name val="Times New Roman"/>
      <family val="1"/>
      <charset val="204"/>
    </font>
    <font>
      <b/>
      <sz val="10"/>
      <color theme="0" tint="-4.9989318521683403E-2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color rgb="FF003F2F"/>
      <name val="Arial"/>
      <family val="2"/>
      <charset val="204"/>
    </font>
    <font>
      <sz val="9"/>
      <name val="Arial"/>
      <family val="2"/>
      <charset val="204"/>
    </font>
    <font>
      <b/>
      <sz val="9"/>
      <color rgb="FF003F2F"/>
      <name val="Arial"/>
      <family val="2"/>
      <charset val="204"/>
    </font>
    <font>
      <sz val="9"/>
      <color rgb="FF003F2F"/>
      <name val="Arial"/>
      <family val="2"/>
      <charset val="204"/>
    </font>
    <font>
      <sz val="10"/>
      <color rgb="FF003F2F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6E5CB"/>
        <bgColor auto="1"/>
      </patternFill>
    </fill>
    <fill>
      <patternFill patternType="solid">
        <fgColor rgb="FFF0F6EF"/>
        <bgColor auto="1"/>
      </patternFill>
    </fill>
    <fill>
      <patternFill patternType="solid">
        <fgColor rgb="FFE4F0DD"/>
        <bgColor auto="1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CC8BD"/>
      </left>
      <right style="thin">
        <color rgb="FFACC8BD"/>
      </right>
      <top style="thin">
        <color rgb="FFACC8BD"/>
      </top>
      <bottom style="thin">
        <color rgb="FFACC8BD"/>
      </bottom>
      <diagonal/>
    </border>
    <border>
      <left style="thin">
        <color rgb="FFA0A0A0"/>
      </left>
      <right style="thin">
        <color rgb="FFA0A0A0"/>
      </right>
      <top/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/>
      <diagonal/>
    </border>
  </borders>
  <cellStyleXfs count="7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5" fillId="0" borderId="0"/>
    <xf numFmtId="0" fontId="4" fillId="0" borderId="0"/>
    <xf numFmtId="0" fontId="15" fillId="0" borderId="0"/>
    <xf numFmtId="0" fontId="15" fillId="0" borderId="0"/>
    <xf numFmtId="0" fontId="1" fillId="0" borderId="0"/>
    <xf numFmtId="0" fontId="26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25" fillId="0" borderId="0"/>
    <xf numFmtId="0" fontId="1" fillId="0" borderId="0"/>
    <xf numFmtId="0" fontId="25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23" borderId="8" applyNumberFormat="0" applyFont="0" applyAlignment="0" applyProtection="0"/>
    <xf numFmtId="9" fontId="4" fillId="0" borderId="0" applyFont="0" applyFill="0" applyBorder="0" applyAlignment="0" applyProtection="0"/>
    <xf numFmtId="9" fontId="23" fillId="0" borderId="0" applyFill="0" applyBorder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18" fillId="0" borderId="9" applyNumberFormat="0" applyFill="0" applyAlignment="0" applyProtection="0"/>
    <xf numFmtId="0" fontId="19" fillId="0" borderId="0"/>
    <xf numFmtId="0" fontId="20" fillId="0" borderId="0" applyNumberForma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7" fontId="4" fillId="0" borderId="0" applyFont="0" applyFill="0" applyBorder="0" applyAlignment="0" applyProtection="0"/>
    <xf numFmtId="166" fontId="26" fillId="0" borderId="0" applyFont="0" applyFill="0" applyBorder="0" applyAlignment="0" applyProtection="0"/>
    <xf numFmtId="165" fontId="24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26" fillId="0" borderId="0" applyFont="0" applyFill="0" applyBorder="0" applyAlignment="0" applyProtection="0"/>
    <xf numFmtId="0" fontId="21" fillId="4" borderId="0" applyNumberFormat="0" applyBorder="0" applyAlignment="0" applyProtection="0"/>
    <xf numFmtId="0" fontId="2" fillId="23" borderId="10" applyNumberFormat="0" applyFont="0" applyAlignment="0" applyProtection="0"/>
    <xf numFmtId="0" fontId="38" fillId="0" borderId="0"/>
  </cellStyleXfs>
  <cellXfs count="147">
    <xf numFmtId="0" fontId="0" fillId="0" borderId="0" xfId="0"/>
    <xf numFmtId="0" fontId="22" fillId="0" borderId="0" xfId="43" applyFont="1" applyFill="1"/>
    <xf numFmtId="49" fontId="22" fillId="0" borderId="0" xfId="43" applyNumberFormat="1" applyFont="1" applyFill="1" applyAlignment="1">
      <alignment horizontal="center" vertical="center"/>
    </xf>
    <xf numFmtId="0" fontId="22" fillId="0" borderId="0" xfId="43" applyFont="1" applyFill="1" applyAlignment="1">
      <alignment horizontal="center" vertical="center" wrapText="1"/>
    </xf>
    <xf numFmtId="0" fontId="22" fillId="0" borderId="0" xfId="43" applyFont="1" applyFill="1" applyAlignment="1">
      <alignment vertical="center"/>
    </xf>
    <xf numFmtId="165" fontId="28" fillId="0" borderId="0" xfId="68" applyFont="1" applyFill="1" applyAlignment="1">
      <alignment vertical="center"/>
    </xf>
    <xf numFmtId="0" fontId="32" fillId="0" borderId="0" xfId="43" applyFont="1" applyFill="1"/>
    <xf numFmtId="0" fontId="33" fillId="0" borderId="0" xfId="43" applyFont="1" applyFill="1" applyAlignment="1">
      <alignment vertical="center"/>
    </xf>
    <xf numFmtId="49" fontId="22" fillId="0" borderId="11" xfId="0" applyNumberFormat="1" applyFont="1" applyFill="1" applyBorder="1" applyAlignment="1">
      <alignment horizontal="center" vertical="center"/>
    </xf>
    <xf numFmtId="0" fontId="22" fillId="0" borderId="11" xfId="43" applyFont="1" applyFill="1" applyBorder="1" applyAlignment="1">
      <alignment horizontal="left" vertical="center" indent="1"/>
    </xf>
    <xf numFmtId="0" fontId="22" fillId="0" borderId="11" xfId="43" applyFont="1" applyFill="1" applyBorder="1" applyAlignment="1">
      <alignment horizontal="center" vertical="center"/>
    </xf>
    <xf numFmtId="0" fontId="22" fillId="0" borderId="11" xfId="43" applyFont="1" applyFill="1" applyBorder="1" applyAlignment="1">
      <alignment horizontal="left" vertical="center" wrapText="1" indent="1"/>
    </xf>
    <xf numFmtId="0" fontId="22" fillId="0" borderId="11" xfId="43" applyFont="1" applyFill="1" applyBorder="1" applyAlignment="1">
      <alignment horizontal="left" vertical="center" indent="3"/>
    </xf>
    <xf numFmtId="0" fontId="22" fillId="0" borderId="11" xfId="43" applyFont="1" applyFill="1" applyBorder="1" applyAlignment="1">
      <alignment horizontal="left" vertical="center" wrapText="1" indent="3"/>
    </xf>
    <xf numFmtId="0" fontId="22" fillId="0" borderId="11" xfId="43" applyFont="1" applyFill="1" applyBorder="1" applyAlignment="1">
      <alignment horizontal="left" vertical="center" wrapText="1" indent="5"/>
    </xf>
    <xf numFmtId="0" fontId="22" fillId="0" borderId="11" xfId="0" applyFont="1" applyFill="1" applyBorder="1" applyAlignment="1">
      <alignment horizontal="left" vertical="center" wrapText="1" indent="7"/>
    </xf>
    <xf numFmtId="0" fontId="22" fillId="0" borderId="11" xfId="0" applyFont="1" applyFill="1" applyBorder="1" applyAlignment="1">
      <alignment horizontal="left" vertical="center" wrapText="1" indent="1"/>
    </xf>
    <xf numFmtId="0" fontId="30" fillId="0" borderId="11" xfId="43" applyFont="1" applyFill="1" applyBorder="1" applyAlignment="1">
      <alignment horizontal="left" vertical="center" wrapText="1" indent="3"/>
    </xf>
    <xf numFmtId="169" fontId="28" fillId="0" borderId="11" xfId="0" applyNumberFormat="1" applyFont="1" applyFill="1" applyBorder="1" applyAlignment="1">
      <alignment horizontal="center" vertical="center"/>
    </xf>
    <xf numFmtId="0" fontId="28" fillId="0" borderId="11" xfId="43" applyFont="1" applyFill="1" applyBorder="1" applyAlignment="1">
      <alignment horizontal="left" vertical="center" indent="1"/>
    </xf>
    <xf numFmtId="169" fontId="28" fillId="0" borderId="11" xfId="68" applyNumberFormat="1" applyFont="1" applyFill="1" applyBorder="1" applyAlignment="1">
      <alignment horizontal="center" vertical="center"/>
    </xf>
    <xf numFmtId="0" fontId="22" fillId="0" borderId="11" xfId="43" applyFont="1" applyFill="1" applyBorder="1" applyAlignment="1">
      <alignment horizontal="left" vertical="center" indent="5"/>
    </xf>
    <xf numFmtId="169" fontId="33" fillId="0" borderId="0" xfId="43" applyNumberFormat="1" applyFont="1" applyFill="1" applyAlignment="1">
      <alignment horizontal="center" vertical="center"/>
    </xf>
    <xf numFmtId="0" fontId="28" fillId="0" borderId="11" xfId="0" applyFont="1" applyFill="1" applyBorder="1" applyAlignment="1">
      <alignment horizontal="left" vertical="center" wrapText="1" indent="1"/>
    </xf>
    <xf numFmtId="0" fontId="28" fillId="0" borderId="11" xfId="43" applyFont="1" applyFill="1" applyBorder="1" applyAlignment="1">
      <alignment horizontal="left" vertical="center" indent="3"/>
    </xf>
    <xf numFmtId="0" fontId="1" fillId="0" borderId="0" xfId="43" applyFont="1" applyFill="1" applyAlignment="1">
      <alignment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35" fillId="0" borderId="0" xfId="0" applyFont="1" applyFill="1" applyAlignment="1">
      <alignment horizontal="justify" vertical="center"/>
    </xf>
    <xf numFmtId="0" fontId="28" fillId="0" borderId="0" xfId="43" applyFont="1" applyFill="1"/>
    <xf numFmtId="0" fontId="28" fillId="0" borderId="0" xfId="43" applyFont="1" applyFill="1" applyAlignment="1">
      <alignment vertical="center"/>
    </xf>
    <xf numFmtId="49" fontId="28" fillId="0" borderId="0" xfId="43" applyNumberFormat="1" applyFont="1" applyFill="1" applyAlignment="1">
      <alignment horizontal="center" vertical="center"/>
    </xf>
    <xf numFmtId="0" fontId="28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27" fillId="0" borderId="0" xfId="43" applyFont="1" applyFill="1" applyAlignment="1">
      <alignment vertical="center"/>
    </xf>
    <xf numFmtId="49" fontId="28" fillId="0" borderId="11" xfId="0" applyNumberFormat="1" applyFont="1" applyFill="1" applyBorder="1" applyAlignment="1">
      <alignment horizontal="center" vertical="center"/>
    </xf>
    <xf numFmtId="0" fontId="28" fillId="0" borderId="11" xfId="43" applyFont="1" applyFill="1" applyBorder="1" applyAlignment="1">
      <alignment horizontal="center" vertical="center"/>
    </xf>
    <xf numFmtId="0" fontId="28" fillId="0" borderId="11" xfId="43" applyFont="1" applyFill="1" applyBorder="1" applyAlignment="1">
      <alignment horizontal="left" vertical="center" wrapText="1" indent="1"/>
    </xf>
    <xf numFmtId="0" fontId="28" fillId="0" borderId="11" xfId="43" applyFont="1" applyFill="1" applyBorder="1" applyAlignment="1">
      <alignment horizontal="left" vertical="center" wrapText="1" indent="3"/>
    </xf>
    <xf numFmtId="0" fontId="28" fillId="0" borderId="11" xfId="43" applyFont="1" applyFill="1" applyBorder="1" applyAlignment="1">
      <alignment horizontal="left" vertical="center" wrapText="1" indent="5"/>
    </xf>
    <xf numFmtId="0" fontId="28" fillId="0" borderId="11" xfId="0" applyFont="1" applyFill="1" applyBorder="1" applyAlignment="1">
      <alignment vertical="center" wrapText="1"/>
    </xf>
    <xf numFmtId="0" fontId="28" fillId="0" borderId="11" xfId="0" applyFont="1" applyFill="1" applyBorder="1" applyAlignment="1">
      <alignment horizontal="center" vertical="center"/>
    </xf>
    <xf numFmtId="0" fontId="27" fillId="0" borderId="0" xfId="43" applyFont="1" applyFill="1"/>
    <xf numFmtId="0" fontId="28" fillId="0" borderId="11" xfId="0" applyFont="1" applyFill="1" applyBorder="1" applyAlignment="1">
      <alignment vertical="center"/>
    </xf>
    <xf numFmtId="0" fontId="28" fillId="0" borderId="11" xfId="0" applyFont="1" applyFill="1" applyBorder="1" applyAlignment="1">
      <alignment horizontal="left" vertical="center" wrapText="1" indent="7"/>
    </xf>
    <xf numFmtId="0" fontId="28" fillId="0" borderId="11" xfId="43" applyFont="1" applyFill="1" applyBorder="1" applyAlignment="1">
      <alignment horizontal="left" vertical="center" indent="7"/>
    </xf>
    <xf numFmtId="0" fontId="28" fillId="0" borderId="11" xfId="0" applyFont="1" applyFill="1" applyBorder="1" applyAlignment="1">
      <alignment horizontal="left" vertical="center" wrapText="1" indent="2"/>
    </xf>
    <xf numFmtId="0" fontId="28" fillId="0" borderId="11" xfId="43" applyFont="1" applyFill="1" applyBorder="1" applyAlignment="1">
      <alignment horizontal="center" vertical="center" wrapText="1"/>
    </xf>
    <xf numFmtId="49" fontId="28" fillId="0" borderId="11" xfId="43" applyNumberFormat="1" applyFont="1" applyFill="1" applyBorder="1" applyAlignment="1">
      <alignment horizontal="center" vertical="center"/>
    </xf>
    <xf numFmtId="49" fontId="28" fillId="0" borderId="12" xfId="43" applyNumberFormat="1" applyFont="1" applyFill="1" applyBorder="1" applyAlignment="1">
      <alignment horizontal="center" vertical="center"/>
    </xf>
    <xf numFmtId="0" fontId="28" fillId="0" borderId="12" xfId="0" applyFont="1" applyFill="1" applyBorder="1" applyAlignment="1">
      <alignment horizontal="left" vertical="center" wrapText="1" indent="1"/>
    </xf>
    <xf numFmtId="0" fontId="28" fillId="0" borderId="12" xfId="43" applyFont="1" applyFill="1" applyBorder="1" applyAlignment="1">
      <alignment horizontal="center" vertical="center"/>
    </xf>
    <xf numFmtId="49" fontId="28" fillId="0" borderId="0" xfId="43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 indent="1"/>
    </xf>
    <xf numFmtId="0" fontId="28" fillId="0" borderId="0" xfId="43" applyFont="1" applyFill="1" applyBorder="1" applyAlignment="1">
      <alignment horizontal="center" vertical="center"/>
    </xf>
    <xf numFmtId="164" fontId="28" fillId="0" borderId="0" xfId="43" applyNumberFormat="1" applyFont="1" applyFill="1" applyBorder="1" applyAlignment="1">
      <alignment horizontal="center" vertical="center" wrapText="1"/>
    </xf>
    <xf numFmtId="164" fontId="28" fillId="0" borderId="0" xfId="43" applyNumberFormat="1" applyFont="1" applyFill="1" applyBorder="1" applyAlignment="1">
      <alignment vertical="center"/>
    </xf>
    <xf numFmtId="49" fontId="27" fillId="0" borderId="11" xfId="0" applyNumberFormat="1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vertical="center" wrapText="1"/>
    </xf>
    <xf numFmtId="0" fontId="27" fillId="0" borderId="11" xfId="43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left" vertical="center" wrapText="1" indent="1"/>
    </xf>
    <xf numFmtId="169" fontId="27" fillId="0" borderId="11" xfId="0" applyNumberFormat="1" applyFont="1" applyFill="1" applyBorder="1" applyAlignment="1">
      <alignment horizontal="center" vertical="center"/>
    </xf>
    <xf numFmtId="165" fontId="28" fillId="0" borderId="0" xfId="68" applyFont="1" applyFill="1" applyAlignment="1">
      <alignment horizontal="center" vertical="center" wrapText="1"/>
    </xf>
    <xf numFmtId="0" fontId="28" fillId="0" borderId="18" xfId="43" applyFont="1" applyFill="1" applyBorder="1" applyAlignment="1">
      <alignment horizontal="center" vertical="center"/>
    </xf>
    <xf numFmtId="0" fontId="38" fillId="0" borderId="0" xfId="77"/>
    <xf numFmtId="0" fontId="38" fillId="0" borderId="0" xfId="77" applyAlignment="1">
      <alignment horizontal="left"/>
    </xf>
    <xf numFmtId="0" fontId="39" fillId="25" borderId="20" xfId="77" applyFont="1" applyFill="1" applyBorder="1" applyAlignment="1">
      <alignment horizontal="right" vertical="top" wrapText="1"/>
    </xf>
    <xf numFmtId="4" fontId="39" fillId="25" borderId="20" xfId="77" applyNumberFormat="1" applyFont="1" applyFill="1" applyBorder="1" applyAlignment="1">
      <alignment horizontal="right" vertical="top" wrapText="1"/>
    </xf>
    <xf numFmtId="0" fontId="39" fillId="25" borderId="20" xfId="77" applyFont="1" applyFill="1" applyBorder="1" applyAlignment="1">
      <alignment horizontal="left" vertical="top"/>
    </xf>
    <xf numFmtId="0" fontId="40" fillId="0" borderId="21" xfId="77" applyFont="1" applyBorder="1" applyAlignment="1">
      <alignment horizontal="right" vertical="top" wrapText="1"/>
    </xf>
    <xf numFmtId="4" fontId="40" fillId="0" borderId="21" xfId="77" applyNumberFormat="1" applyFont="1" applyBorder="1" applyAlignment="1">
      <alignment horizontal="right" vertical="top" wrapText="1"/>
    </xf>
    <xf numFmtId="0" fontId="40" fillId="0" borderId="21" xfId="77" applyFont="1" applyBorder="1" applyAlignment="1">
      <alignment horizontal="left" vertical="top" wrapText="1" indent="5"/>
    </xf>
    <xf numFmtId="0" fontId="41" fillId="26" borderId="21" xfId="77" applyFont="1" applyFill="1" applyBorder="1" applyAlignment="1">
      <alignment horizontal="right" vertical="top" wrapText="1"/>
    </xf>
    <xf numFmtId="4" fontId="41" fillId="26" borderId="21" xfId="77" applyNumberFormat="1" applyFont="1" applyFill="1" applyBorder="1" applyAlignment="1">
      <alignment horizontal="right" vertical="top" wrapText="1"/>
    </xf>
    <xf numFmtId="0" fontId="42" fillId="26" borderId="21" xfId="77" applyFont="1" applyFill="1" applyBorder="1" applyAlignment="1">
      <alignment horizontal="left" vertical="top" wrapText="1" indent="4"/>
    </xf>
    <xf numFmtId="0" fontId="40" fillId="0" borderId="21" xfId="77" applyFont="1" applyBorder="1" applyAlignment="1">
      <alignment horizontal="left" vertical="top" wrapText="1" indent="4"/>
    </xf>
    <xf numFmtId="0" fontId="42" fillId="26" borderId="21" xfId="77" applyFont="1" applyFill="1" applyBorder="1" applyAlignment="1">
      <alignment horizontal="left" vertical="top" wrapText="1" indent="3"/>
    </xf>
    <xf numFmtId="0" fontId="40" fillId="0" borderId="21" xfId="77" applyFont="1" applyBorder="1" applyAlignment="1">
      <alignment horizontal="left" vertical="top" wrapText="1" indent="6"/>
    </xf>
    <xf numFmtId="0" fontId="42" fillId="26" borderId="21" xfId="77" applyFont="1" applyFill="1" applyBorder="1" applyAlignment="1">
      <alignment horizontal="left" vertical="top" wrapText="1" indent="5"/>
    </xf>
    <xf numFmtId="2" fontId="40" fillId="0" borderId="21" xfId="77" applyNumberFormat="1" applyFont="1" applyBorder="1" applyAlignment="1">
      <alignment horizontal="right" vertical="top" wrapText="1"/>
    </xf>
    <xf numFmtId="0" fontId="42" fillId="26" borderId="21" xfId="77" applyFont="1" applyFill="1" applyBorder="1" applyAlignment="1">
      <alignment horizontal="left" vertical="top" wrapText="1" indent="2"/>
    </xf>
    <xf numFmtId="0" fontId="40" fillId="0" borderId="21" xfId="77" applyFont="1" applyBorder="1" applyAlignment="1">
      <alignment horizontal="left" vertical="top" wrapText="1" indent="7"/>
    </xf>
    <xf numFmtId="0" fontId="42" fillId="26" borderId="21" xfId="77" applyFont="1" applyFill="1" applyBorder="1" applyAlignment="1">
      <alignment horizontal="left" vertical="top" wrapText="1" indent="6"/>
    </xf>
    <xf numFmtId="0" fontId="42" fillId="26" borderId="21" xfId="77" applyFont="1" applyFill="1" applyBorder="1" applyAlignment="1">
      <alignment horizontal="left" vertical="top" wrapText="1" indent="1"/>
    </xf>
    <xf numFmtId="0" fontId="43" fillId="27" borderId="21" xfId="77" applyFont="1" applyFill="1" applyBorder="1" applyAlignment="1">
      <alignment horizontal="right" vertical="top" wrapText="1"/>
    </xf>
    <xf numFmtId="4" fontId="43" fillId="27" borderId="21" xfId="77" applyNumberFormat="1" applyFont="1" applyFill="1" applyBorder="1" applyAlignment="1">
      <alignment horizontal="right" vertical="top" wrapText="1"/>
    </xf>
    <xf numFmtId="0" fontId="43" fillId="27" borderId="21" xfId="77" applyFont="1" applyFill="1" applyBorder="1" applyAlignment="1">
      <alignment horizontal="left" vertical="top" wrapText="1"/>
    </xf>
    <xf numFmtId="0" fontId="43" fillId="25" borderId="20" xfId="77" applyFont="1" applyFill="1" applyBorder="1" applyAlignment="1">
      <alignment horizontal="left" vertical="top" wrapText="1"/>
    </xf>
    <xf numFmtId="0" fontId="38" fillId="0" borderId="0" xfId="77" applyAlignment="1">
      <alignment horizontal="left" wrapText="1"/>
    </xf>
    <xf numFmtId="0" fontId="38" fillId="0" borderId="0" xfId="77" applyFont="1" applyAlignment="1">
      <alignment horizontal="left" vertical="top" wrapText="1"/>
    </xf>
    <xf numFmtId="0" fontId="44" fillId="0" borderId="0" xfId="77" applyFont="1" applyAlignment="1">
      <alignment horizontal="left"/>
    </xf>
    <xf numFmtId="0" fontId="45" fillId="0" borderId="0" xfId="77" applyFont="1" applyAlignment="1">
      <alignment horizontal="left"/>
    </xf>
    <xf numFmtId="165" fontId="41" fillId="26" borderId="21" xfId="68" applyFont="1" applyFill="1" applyBorder="1" applyAlignment="1">
      <alignment horizontal="right" vertical="top" wrapText="1"/>
    </xf>
    <xf numFmtId="165" fontId="40" fillId="0" borderId="21" xfId="68" applyFont="1" applyBorder="1" applyAlignment="1">
      <alignment horizontal="right" vertical="top" wrapText="1"/>
    </xf>
    <xf numFmtId="165" fontId="41" fillId="24" borderId="21" xfId="68" applyFont="1" applyFill="1" applyBorder="1" applyAlignment="1">
      <alignment horizontal="right" vertical="top" wrapText="1"/>
    </xf>
    <xf numFmtId="164" fontId="41" fillId="26" borderId="21" xfId="77" applyNumberFormat="1" applyFont="1" applyFill="1" applyBorder="1" applyAlignment="1">
      <alignment horizontal="right" vertical="top" wrapText="1"/>
    </xf>
    <xf numFmtId="164" fontId="41" fillId="24" borderId="21" xfId="77" applyNumberFormat="1" applyFont="1" applyFill="1" applyBorder="1" applyAlignment="1">
      <alignment horizontal="right" vertical="top" wrapText="1"/>
    </xf>
    <xf numFmtId="165" fontId="40" fillId="24" borderId="21" xfId="68" applyFont="1" applyFill="1" applyBorder="1" applyAlignment="1">
      <alignment horizontal="right" vertical="top" wrapText="1"/>
    </xf>
    <xf numFmtId="165" fontId="41" fillId="24" borderId="21" xfId="77" applyNumberFormat="1" applyFont="1" applyFill="1" applyBorder="1" applyAlignment="1">
      <alignment horizontal="right" vertical="top" wrapText="1"/>
    </xf>
    <xf numFmtId="165" fontId="38" fillId="0" borderId="0" xfId="68" applyFont="1"/>
    <xf numFmtId="0" fontId="37" fillId="0" borderId="17" xfId="43" applyFont="1" applyFill="1" applyBorder="1" applyAlignment="1">
      <alignment horizontal="center" vertical="center" wrapText="1"/>
    </xf>
    <xf numFmtId="165" fontId="27" fillId="0" borderId="0" xfId="68" applyFont="1" applyFill="1" applyAlignment="1">
      <alignment vertical="center"/>
    </xf>
    <xf numFmtId="169" fontId="27" fillId="0" borderId="11" xfId="68" applyNumberFormat="1" applyFont="1" applyFill="1" applyBorder="1" applyAlignment="1">
      <alignment horizontal="center" vertical="center"/>
    </xf>
    <xf numFmtId="169" fontId="22" fillId="0" borderId="11" xfId="0" applyNumberFormat="1" applyFont="1" applyFill="1" applyBorder="1" applyAlignment="1">
      <alignment horizontal="center" vertical="center"/>
    </xf>
    <xf numFmtId="169" fontId="29" fillId="0" borderId="11" xfId="0" applyNumberFormat="1" applyFont="1" applyFill="1" applyBorder="1" applyAlignment="1">
      <alignment horizontal="center" vertical="center"/>
    </xf>
    <xf numFmtId="169" fontId="37" fillId="0" borderId="11" xfId="0" applyNumberFormat="1" applyFont="1" applyFill="1" applyBorder="1" applyAlignment="1">
      <alignment horizontal="center" vertical="center"/>
    </xf>
    <xf numFmtId="169" fontId="22" fillId="0" borderId="11" xfId="68" applyNumberFormat="1" applyFont="1" applyFill="1" applyBorder="1" applyAlignment="1">
      <alignment horizontal="center" vertical="center"/>
    </xf>
    <xf numFmtId="170" fontId="27" fillId="0" borderId="11" xfId="0" applyNumberFormat="1" applyFont="1" applyFill="1" applyBorder="1" applyAlignment="1">
      <alignment horizontal="center" vertical="center"/>
    </xf>
    <xf numFmtId="168" fontId="28" fillId="0" borderId="11" xfId="0" applyNumberFormat="1" applyFont="1" applyFill="1" applyBorder="1" applyAlignment="1">
      <alignment horizontal="center" vertical="center"/>
    </xf>
    <xf numFmtId="168" fontId="28" fillId="0" borderId="11" xfId="68" applyNumberFormat="1" applyFont="1" applyFill="1" applyBorder="1" applyAlignment="1">
      <alignment horizontal="center" vertical="center"/>
    </xf>
    <xf numFmtId="169" fontId="27" fillId="0" borderId="18" xfId="43" applyNumberFormat="1" applyFont="1" applyFill="1" applyBorder="1" applyAlignment="1">
      <alignment horizontal="center" vertical="center" wrapText="1"/>
    </xf>
    <xf numFmtId="169" fontId="27" fillId="0" borderId="11" xfId="43" applyNumberFormat="1" applyFont="1" applyFill="1" applyBorder="1" applyAlignment="1">
      <alignment horizontal="center" vertical="center" wrapText="1"/>
    </xf>
    <xf numFmtId="169" fontId="28" fillId="0" borderId="11" xfId="43" applyNumberFormat="1" applyFont="1" applyFill="1" applyBorder="1" applyAlignment="1">
      <alignment horizontal="center" vertical="center" wrapText="1"/>
    </xf>
    <xf numFmtId="169" fontId="28" fillId="0" borderId="11" xfId="0" applyNumberFormat="1" applyFont="1" applyFill="1" applyBorder="1" applyAlignment="1">
      <alignment horizontal="center" vertical="center" wrapText="1"/>
    </xf>
    <xf numFmtId="169" fontId="28" fillId="0" borderId="11" xfId="43" applyNumberFormat="1" applyFont="1" applyFill="1" applyBorder="1" applyAlignment="1">
      <alignment horizontal="center" vertical="center"/>
    </xf>
    <xf numFmtId="169" fontId="28" fillId="0" borderId="12" xfId="43" applyNumberFormat="1" applyFont="1" applyFill="1" applyBorder="1" applyAlignment="1">
      <alignment horizontal="center" vertical="center" wrapText="1"/>
    </xf>
    <xf numFmtId="169" fontId="28" fillId="0" borderId="12" xfId="43" applyNumberFormat="1" applyFont="1" applyFill="1" applyBorder="1" applyAlignment="1">
      <alignment horizontal="center" vertical="center"/>
    </xf>
    <xf numFmtId="0" fontId="27" fillId="0" borderId="17" xfId="43" applyFont="1" applyFill="1" applyBorder="1" applyAlignment="1">
      <alignment horizontal="center" vertical="center" wrapText="1"/>
    </xf>
    <xf numFmtId="49" fontId="27" fillId="0" borderId="17" xfId="43" applyNumberFormat="1" applyFont="1" applyFill="1" applyBorder="1" applyAlignment="1">
      <alignment horizontal="center" vertical="center"/>
    </xf>
    <xf numFmtId="49" fontId="37" fillId="0" borderId="17" xfId="43" applyNumberFormat="1" applyFont="1" applyFill="1" applyBorder="1" applyAlignment="1">
      <alignment horizontal="center" vertical="center" wrapText="1"/>
    </xf>
    <xf numFmtId="49" fontId="37" fillId="0" borderId="17" xfId="43" applyNumberFormat="1" applyFont="1" applyFill="1" applyBorder="1" applyAlignment="1">
      <alignment horizontal="center" vertical="center"/>
    </xf>
    <xf numFmtId="169" fontId="22" fillId="0" borderId="18" xfId="0" applyNumberFormat="1" applyFont="1" applyFill="1" applyBorder="1" applyAlignment="1">
      <alignment horizontal="center" vertical="center"/>
    </xf>
    <xf numFmtId="169" fontId="28" fillId="0" borderId="18" xfId="0" applyNumberFormat="1" applyFont="1" applyFill="1" applyBorder="1" applyAlignment="1">
      <alignment horizontal="center" vertical="center"/>
    </xf>
    <xf numFmtId="0" fontId="34" fillId="0" borderId="0" xfId="43" applyFont="1" applyFill="1" applyAlignment="1">
      <alignment horizontal="center" vertical="center" wrapText="1"/>
    </xf>
    <xf numFmtId="0" fontId="35" fillId="0" borderId="13" xfId="0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top"/>
    </xf>
    <xf numFmtId="0" fontId="35" fillId="0" borderId="13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top" wrapText="1"/>
    </xf>
    <xf numFmtId="49" fontId="27" fillId="0" borderId="11" xfId="43" applyNumberFormat="1" applyFont="1" applyFill="1" applyBorder="1" applyAlignment="1">
      <alignment horizontal="center" vertical="center"/>
    </xf>
    <xf numFmtId="0" fontId="27" fillId="0" borderId="17" xfId="43" applyFont="1" applyFill="1" applyBorder="1" applyAlignment="1">
      <alignment horizontal="center" vertical="center" wrapText="1"/>
    </xf>
    <xf numFmtId="49" fontId="27" fillId="0" borderId="17" xfId="43" applyNumberFormat="1" applyFont="1" applyFill="1" applyBorder="1" applyAlignment="1">
      <alignment horizontal="center" vertical="center" wrapText="1"/>
    </xf>
    <xf numFmtId="49" fontId="27" fillId="0" borderId="18" xfId="43" applyNumberFormat="1" applyFont="1" applyFill="1" applyBorder="1" applyAlignment="1">
      <alignment horizontal="center" vertical="center"/>
    </xf>
    <xf numFmtId="0" fontId="27" fillId="0" borderId="14" xfId="43" applyFont="1" applyFill="1" applyBorder="1" applyAlignment="1">
      <alignment horizontal="center" vertical="center" wrapText="1"/>
    </xf>
    <xf numFmtId="0" fontId="27" fillId="0" borderId="15" xfId="43" applyFont="1" applyFill="1" applyBorder="1" applyAlignment="1">
      <alignment horizontal="center" vertical="center" wrapText="1"/>
    </xf>
    <xf numFmtId="0" fontId="27" fillId="0" borderId="16" xfId="43" applyFont="1" applyFill="1" applyBorder="1" applyAlignment="1">
      <alignment horizontal="center" vertical="center" wrapText="1"/>
    </xf>
    <xf numFmtId="0" fontId="28" fillId="0" borderId="18" xfId="43" applyFont="1" applyFill="1" applyBorder="1" applyAlignment="1">
      <alignment horizontal="left" vertical="center" wrapText="1"/>
    </xf>
    <xf numFmtId="0" fontId="27" fillId="0" borderId="11" xfId="43" applyFont="1" applyFill="1" applyBorder="1" applyAlignment="1">
      <alignment horizontal="center" vertical="center" wrapText="1"/>
    </xf>
    <xf numFmtId="0" fontId="27" fillId="0" borderId="19" xfId="43" applyFont="1" applyFill="1" applyBorder="1" applyAlignment="1">
      <alignment horizontal="center" vertical="center" wrapText="1"/>
    </xf>
    <xf numFmtId="0" fontId="42" fillId="25" borderId="23" xfId="77" applyFont="1" applyFill="1" applyBorder="1" applyAlignment="1">
      <alignment horizontal="center" vertical="top"/>
    </xf>
    <xf numFmtId="0" fontId="42" fillId="25" borderId="22" xfId="77" applyFont="1" applyFill="1" applyBorder="1" applyAlignment="1">
      <alignment horizontal="center" vertical="top"/>
    </xf>
    <xf numFmtId="0" fontId="38" fillId="0" borderId="0" xfId="77" applyFont="1" applyAlignment="1">
      <alignment horizontal="left" vertical="top" wrapText="1"/>
    </xf>
    <xf numFmtId="0" fontId="38" fillId="0" borderId="0" xfId="77" applyFont="1" applyAlignment="1">
      <alignment horizontal="center" vertical="top" wrapText="1"/>
    </xf>
    <xf numFmtId="0" fontId="38" fillId="0" borderId="0" xfId="77" applyAlignment="1">
      <alignment horizontal="center" wrapText="1"/>
    </xf>
    <xf numFmtId="0" fontId="42" fillId="25" borderId="20" xfId="77" applyFont="1" applyFill="1" applyBorder="1" applyAlignment="1">
      <alignment horizontal="center" vertical="top"/>
    </xf>
    <xf numFmtId="0" fontId="43" fillId="25" borderId="23" xfId="77" applyFont="1" applyFill="1" applyBorder="1" applyAlignment="1">
      <alignment horizontal="left" vertical="top" wrapText="1"/>
    </xf>
    <xf numFmtId="0" fontId="43" fillId="25" borderId="22" xfId="77" applyFont="1" applyFill="1" applyBorder="1" applyAlignment="1">
      <alignment horizontal="left" vertical="top" wrapText="1"/>
    </xf>
    <xf numFmtId="174" fontId="28" fillId="0" borderId="0" xfId="43" applyNumberFormat="1" applyFont="1" applyFill="1" applyAlignment="1">
      <alignment vertical="center"/>
    </xf>
  </cellXfs>
  <cellStyles count="7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 9" xfId="77"/>
    <cellStyle name="Плохой 2" xfId="57"/>
    <cellStyle name="Пояснение 2" xfId="58"/>
    <cellStyle name="Примечание 2" xfId="59"/>
    <cellStyle name="Примечание 2 2" xfId="76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68" builtinId="3"/>
    <cellStyle name="Финансовый 2" xfId="69"/>
    <cellStyle name="Финансовый 2 2 2 2 2" xfId="70"/>
    <cellStyle name="Финансовый 3" xfId="71"/>
    <cellStyle name="Финансовый 5" xfId="72"/>
    <cellStyle name="Финансовый 5 2" xfId="73"/>
    <cellStyle name="Финансовый 6" xfId="74"/>
    <cellStyle name="Хороший 2" xfId="75"/>
  </cellStyles>
  <dxfs count="0"/>
  <tableStyles count="0" defaultTableStyle="TableStyleMedium9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edobezhkina\AppData\Local\Microsoft\Windows\INetCache\Content.Outlook\U1MZOE2X\&#1070;&#1058;&#1069;&#1050;%202025-2029_&#1086;&#1090;&#1087;&#1088;&#1072;&#1074;&#1082;&#1072;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92;.%20&#1086;&#1090;&#1074;&#1077;&#1090;/&#1048;&#1085;&#1092;&#1086;&#1088;&#1084;&#1072;&#1094;&#1080;&#1103;%20&#1087;&#1086;%20&#1087;.1%20&#1055;&#1088;&#1086;&#1090;&#1086;&#1082;&#1086;&#1083;&#1072;_&#1070;&#1058;&#1069;&#1050;/&#1055;&#1088;&#1080;&#1083;&#1086;&#1078;&#1077;&#1085;&#1080;&#1077;%20&#8470;1%20&#1082;%20&#1055;&#1047;%20&#1070;&#1058;&#1069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19_ЮТЭК_2026-2029"/>
      <sheetName val="51_2022"/>
    </sheetNames>
    <sheetDataSet>
      <sheetData sheetId="0"/>
      <sheetData sheetId="1">
        <row r="9">
          <cell r="B9">
            <v>16572727.15</v>
          </cell>
        </row>
        <row r="13">
          <cell r="E13">
            <v>654.91476063999994</v>
          </cell>
        </row>
        <row r="21">
          <cell r="E21">
            <v>0.29159990999999996</v>
          </cell>
        </row>
        <row r="24">
          <cell r="F24">
            <v>0.77539617000002181</v>
          </cell>
        </row>
        <row r="30">
          <cell r="E30">
            <v>134</v>
          </cell>
        </row>
        <row r="31">
          <cell r="E31">
            <v>1.26945204</v>
          </cell>
        </row>
        <row r="32">
          <cell r="E32">
            <v>0.57903612000000004</v>
          </cell>
        </row>
        <row r="36">
          <cell r="F36">
            <v>30.287649999999999</v>
          </cell>
        </row>
        <row r="40">
          <cell r="F40">
            <v>0.97271025</v>
          </cell>
        </row>
        <row r="47">
          <cell r="F47">
            <v>2.7071765399999999</v>
          </cell>
        </row>
        <row r="58">
          <cell r="F58">
            <v>184.64327549999999</v>
          </cell>
        </row>
        <row r="62">
          <cell r="F62">
            <v>245.32659536000003</v>
          </cell>
        </row>
        <row r="82">
          <cell r="F82">
            <v>42.738866999999999</v>
          </cell>
        </row>
        <row r="84">
          <cell r="F84">
            <v>10.340116</v>
          </cell>
        </row>
        <row r="85">
          <cell r="F85">
            <v>10.1142</v>
          </cell>
        </row>
        <row r="88">
          <cell r="F88">
            <v>1.4673981200000001</v>
          </cell>
        </row>
        <row r="99">
          <cell r="F99">
            <v>10.478371529999999</v>
          </cell>
        </row>
        <row r="102">
          <cell r="F102">
            <v>5.3829292999999998</v>
          </cell>
        </row>
        <row r="106">
          <cell r="F106">
            <v>253.95808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точники"/>
      <sheetName val="Расчет_2024-2029 гг._МСПИ"/>
      <sheetName val="ИСУЭ_2021-2025"/>
      <sheetName val="АИС_2026-2029"/>
      <sheetName val="Амортизация 2025-2029 гг."/>
      <sheetName val="Ан.суб._ИСУЭ"/>
      <sheetName val="АМ_2025_РЭК"/>
    </sheetNames>
    <sheetDataSet>
      <sheetData sheetId="0">
        <row r="23">
          <cell r="D23">
            <v>4.81826012779048</v>
          </cell>
          <cell r="E23">
            <v>4.1683513064952367</v>
          </cell>
        </row>
        <row r="24">
          <cell r="D24">
            <v>4.3549200171428568</v>
          </cell>
          <cell r="E24">
            <v>6.9939332285714277</v>
          </cell>
          <cell r="F24">
            <v>1.1477026100000001</v>
          </cell>
          <cell r="G24">
            <v>1.19820152</v>
          </cell>
        </row>
        <row r="37">
          <cell r="D37">
            <v>4.3549200171428568</v>
          </cell>
          <cell r="E37">
            <v>6.9939332285714277</v>
          </cell>
          <cell r="F37">
            <v>3.0037441157142846</v>
          </cell>
          <cell r="G37">
            <v>3.1576228671428561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7"/>
  <sheetViews>
    <sheetView tabSelected="1" zoomScale="70" zoomScaleNormal="70" zoomScaleSheetLayoutView="80" workbookViewId="0">
      <pane ySplit="19" topLeftCell="A20" activePane="bottomLeft" state="frozen"/>
      <selection pane="bottomLeft" activeCell="O11" sqref="O11"/>
    </sheetView>
  </sheetViews>
  <sheetFormatPr defaultColWidth="10.28515625" defaultRowHeight="12.75" outlineLevelRow="1" x14ac:dyDescent="0.2"/>
  <cols>
    <col min="1" max="1" width="10.140625" style="31" customWidth="1"/>
    <col min="2" max="2" width="66.85546875" style="32" customWidth="1"/>
    <col min="3" max="3" width="12.28515625" style="33" customWidth="1"/>
    <col min="4" max="7" width="16.42578125" style="33" customWidth="1"/>
    <col min="8" max="19" width="16.42578125" style="30" customWidth="1"/>
    <col min="20" max="20" width="10.7109375" style="6" bestFit="1" customWidth="1"/>
    <col min="21" max="16384" width="10.28515625" style="29"/>
  </cols>
  <sheetData>
    <row r="1" spans="1:20" s="1" customFormat="1" outlineLevel="1" x14ac:dyDescent="0.2">
      <c r="B1" s="123" t="s">
        <v>734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6"/>
    </row>
    <row r="2" spans="1:20" s="1" customFormat="1" outlineLevel="1" x14ac:dyDescent="0.2"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6"/>
    </row>
    <row r="3" spans="1:20" s="1" customFormat="1" ht="15.75" outlineLevel="1" x14ac:dyDescent="0.25">
      <c r="B3" s="2"/>
      <c r="C3" s="25"/>
      <c r="D3" s="3"/>
      <c r="E3" s="3"/>
      <c r="F3" s="26"/>
      <c r="G3" s="26"/>
      <c r="H3" s="26"/>
      <c r="I3" s="26"/>
      <c r="J3" s="27"/>
      <c r="K3" s="27"/>
      <c r="L3" s="27"/>
      <c r="M3" s="27"/>
      <c r="N3" s="27"/>
      <c r="O3" s="27"/>
      <c r="P3" s="27"/>
      <c r="Q3" s="27"/>
      <c r="R3" s="27"/>
      <c r="S3" s="27"/>
      <c r="T3" s="6"/>
    </row>
    <row r="4" spans="1:20" s="1" customFormat="1" ht="18.75" outlineLevel="1" x14ac:dyDescent="0.2">
      <c r="B4" s="124" t="s">
        <v>735</v>
      </c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6"/>
    </row>
    <row r="5" spans="1:20" s="1" customFormat="1" outlineLevel="1" x14ac:dyDescent="0.2">
      <c r="B5" s="125" t="s">
        <v>704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6"/>
    </row>
    <row r="6" spans="1:20" s="1" customFormat="1" ht="18.75" outlineLevel="1" x14ac:dyDescent="0.2">
      <c r="B6" s="124" t="s">
        <v>736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6"/>
    </row>
    <row r="7" spans="1:20" s="1" customFormat="1" ht="18.75" outlineLevel="1" x14ac:dyDescent="0.2">
      <c r="B7" s="124" t="s">
        <v>737</v>
      </c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6"/>
    </row>
    <row r="8" spans="1:20" s="1" customFormat="1" ht="18.75" outlineLevel="1" x14ac:dyDescent="0.25">
      <c r="B8" s="2"/>
      <c r="C8" s="28"/>
      <c r="D8" s="3"/>
      <c r="E8" s="3"/>
      <c r="F8" s="26"/>
      <c r="G8" s="26"/>
      <c r="H8" s="26"/>
      <c r="I8" s="26"/>
      <c r="J8" s="27"/>
      <c r="K8" s="27"/>
      <c r="L8" s="27"/>
      <c r="M8" s="27"/>
      <c r="N8" s="27"/>
      <c r="O8" s="27"/>
      <c r="P8" s="27"/>
      <c r="Q8" s="27"/>
      <c r="R8" s="27"/>
      <c r="S8" s="27"/>
      <c r="T8" s="6"/>
    </row>
    <row r="9" spans="1:20" s="1" customFormat="1" ht="18.75" outlineLevel="1" x14ac:dyDescent="0.2">
      <c r="B9" s="126" t="s">
        <v>851</v>
      </c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6"/>
    </row>
    <row r="10" spans="1:20" s="1" customFormat="1" outlineLevel="1" x14ac:dyDescent="0.2">
      <c r="B10" s="127" t="s">
        <v>705</v>
      </c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6"/>
    </row>
    <row r="11" spans="1:20" x14ac:dyDescent="0.2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</row>
    <row r="12" spans="1:20" x14ac:dyDescent="0.2">
      <c r="A12" s="29"/>
      <c r="B12" s="29"/>
      <c r="C12" s="29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</row>
    <row r="13" spans="1:20" x14ac:dyDescent="0.2">
      <c r="D13" s="62"/>
      <c r="E13" s="62"/>
      <c r="F13" s="62"/>
      <c r="G13" s="62"/>
      <c r="H13" s="62"/>
      <c r="I13" s="62"/>
      <c r="J13" s="62"/>
      <c r="L13" s="62"/>
      <c r="N13" s="62"/>
      <c r="P13" s="62"/>
      <c r="R13" s="62"/>
    </row>
    <row r="14" spans="1:20" x14ac:dyDescent="0.2">
      <c r="K14" s="146"/>
    </row>
    <row r="16" spans="1:20" ht="18.75" customHeight="1" x14ac:dyDescent="0.2">
      <c r="A16" s="132" t="s">
        <v>683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4"/>
    </row>
    <row r="17" spans="1:21" ht="49.5" customHeight="1" x14ac:dyDescent="0.2">
      <c r="A17" s="130" t="s">
        <v>686</v>
      </c>
      <c r="B17" s="129" t="s">
        <v>1</v>
      </c>
      <c r="C17" s="129" t="s">
        <v>687</v>
      </c>
      <c r="D17" s="117" t="s">
        <v>738</v>
      </c>
      <c r="E17" s="117" t="s">
        <v>730</v>
      </c>
      <c r="F17" s="129" t="s">
        <v>729</v>
      </c>
      <c r="G17" s="129"/>
      <c r="H17" s="129" t="s">
        <v>724</v>
      </c>
      <c r="I17" s="129"/>
      <c r="J17" s="129" t="s">
        <v>725</v>
      </c>
      <c r="K17" s="129"/>
      <c r="L17" s="129" t="s">
        <v>726</v>
      </c>
      <c r="M17" s="129"/>
      <c r="N17" s="129" t="s">
        <v>727</v>
      </c>
      <c r="O17" s="129"/>
      <c r="P17" s="129" t="s">
        <v>731</v>
      </c>
      <c r="Q17" s="129"/>
      <c r="R17" s="129" t="s">
        <v>852</v>
      </c>
      <c r="S17" s="129"/>
    </row>
    <row r="18" spans="1:21" ht="57" customHeight="1" x14ac:dyDescent="0.2">
      <c r="A18" s="130"/>
      <c r="B18" s="129"/>
      <c r="C18" s="129"/>
      <c r="D18" s="100" t="s">
        <v>65</v>
      </c>
      <c r="E18" s="100" t="s">
        <v>65</v>
      </c>
      <c r="F18" s="100" t="s">
        <v>854</v>
      </c>
      <c r="G18" s="100" t="s">
        <v>65</v>
      </c>
      <c r="H18" s="100" t="s">
        <v>854</v>
      </c>
      <c r="I18" s="100" t="s">
        <v>168</v>
      </c>
      <c r="J18" s="100" t="s">
        <v>854</v>
      </c>
      <c r="K18" s="100" t="s">
        <v>642</v>
      </c>
      <c r="L18" s="100" t="s">
        <v>854</v>
      </c>
      <c r="M18" s="100" t="s">
        <v>642</v>
      </c>
      <c r="N18" s="100" t="s">
        <v>854</v>
      </c>
      <c r="O18" s="100" t="s">
        <v>642</v>
      </c>
      <c r="P18" s="100" t="s">
        <v>854</v>
      </c>
      <c r="Q18" s="100" t="s">
        <v>642</v>
      </c>
      <c r="R18" s="100" t="s">
        <v>854</v>
      </c>
      <c r="S18" s="100" t="s">
        <v>642</v>
      </c>
    </row>
    <row r="19" spans="1:21" s="34" customFormat="1" x14ac:dyDescent="0.25">
      <c r="A19" s="118">
        <v>1</v>
      </c>
      <c r="B19" s="117">
        <v>2</v>
      </c>
      <c r="C19" s="117">
        <v>3</v>
      </c>
      <c r="D19" s="119" t="s">
        <v>42</v>
      </c>
      <c r="E19" s="119" t="s">
        <v>45</v>
      </c>
      <c r="F19" s="119" t="s">
        <v>643</v>
      </c>
      <c r="G19" s="119" t="s">
        <v>739</v>
      </c>
      <c r="H19" s="119" t="s">
        <v>644</v>
      </c>
      <c r="I19" s="119" t="s">
        <v>645</v>
      </c>
      <c r="J19" s="119" t="s">
        <v>646</v>
      </c>
      <c r="K19" s="119" t="s">
        <v>647</v>
      </c>
      <c r="L19" s="119" t="s">
        <v>648</v>
      </c>
      <c r="M19" s="119" t="s">
        <v>649</v>
      </c>
      <c r="N19" s="119" t="s">
        <v>650</v>
      </c>
      <c r="O19" s="119" t="s">
        <v>728</v>
      </c>
      <c r="P19" s="119" t="s">
        <v>732</v>
      </c>
      <c r="Q19" s="119" t="s">
        <v>733</v>
      </c>
      <c r="R19" s="120" t="s">
        <v>651</v>
      </c>
      <c r="S19" s="100">
        <v>6</v>
      </c>
      <c r="T19" s="7"/>
    </row>
    <row r="20" spans="1:21" s="30" customFormat="1" x14ac:dyDescent="0.25">
      <c r="A20" s="131" t="s">
        <v>697</v>
      </c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22" t="s">
        <v>154</v>
      </c>
      <c r="U20" s="101"/>
    </row>
    <row r="21" spans="1:21" s="34" customFormat="1" x14ac:dyDescent="0.25">
      <c r="A21" s="57" t="s">
        <v>8</v>
      </c>
      <c r="B21" s="58" t="s">
        <v>696</v>
      </c>
      <c r="C21" s="59" t="s">
        <v>312</v>
      </c>
      <c r="D21" s="61">
        <f t="shared" ref="D21:I21" si="0">D30+D35</f>
        <v>490.44243201</v>
      </c>
      <c r="E21" s="61">
        <f t="shared" si="0"/>
        <v>517.54674978000048</v>
      </c>
      <c r="F21" s="61">
        <f t="shared" si="0"/>
        <v>564.81295499999999</v>
      </c>
      <c r="G21" s="61">
        <f t="shared" si="0"/>
        <v>550.21078685999987</v>
      </c>
      <c r="H21" s="102">
        <f t="shared" si="0"/>
        <v>593.05360274999998</v>
      </c>
      <c r="I21" s="102">
        <f t="shared" si="0"/>
        <v>592.30991542766014</v>
      </c>
      <c r="J21" s="18">
        <v>0</v>
      </c>
      <c r="K21" s="61">
        <f>K30+K35</f>
        <v>616.23608128319984</v>
      </c>
      <c r="L21" s="18">
        <v>0</v>
      </c>
      <c r="M21" s="61">
        <f t="shared" ref="M21" si="1">M30+M35</f>
        <v>653.2102461601919</v>
      </c>
      <c r="N21" s="18">
        <v>0</v>
      </c>
      <c r="O21" s="61">
        <f>O30+O35</f>
        <v>692.40286092980341</v>
      </c>
      <c r="P21" s="18">
        <v>0</v>
      </c>
      <c r="Q21" s="61">
        <f>Q30+Q35</f>
        <v>733.94703258559161</v>
      </c>
      <c r="R21" s="61">
        <f>H21</f>
        <v>593.05360274999998</v>
      </c>
      <c r="S21" s="61">
        <f t="shared" ref="S21:S84" si="2">I21+K21+M21+O21+Q21</f>
        <v>3288.1061363864474</v>
      </c>
      <c r="T21" s="22">
        <f t="shared" ref="T21:T84" si="3">SUM(D21:S21)</f>
        <v>9885.3324019228949</v>
      </c>
      <c r="U21" s="101"/>
    </row>
    <row r="22" spans="1:21" s="30" customFormat="1" x14ac:dyDescent="0.25">
      <c r="A22" s="35" t="s">
        <v>9</v>
      </c>
      <c r="B22" s="19" t="s">
        <v>571</v>
      </c>
      <c r="C22" s="36" t="s">
        <v>312</v>
      </c>
      <c r="D22" s="18">
        <v>0</v>
      </c>
      <c r="E22" s="18">
        <v>0</v>
      </c>
      <c r="F22" s="18">
        <v>0</v>
      </c>
      <c r="G22" s="18">
        <v>0</v>
      </c>
      <c r="H22" s="20">
        <v>0</v>
      </c>
      <c r="I22" s="20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/>
      <c r="Q22" s="18"/>
      <c r="R22" s="18">
        <f t="shared" ref="R22:R85" si="4">H22</f>
        <v>0</v>
      </c>
      <c r="S22" s="18">
        <f t="shared" si="2"/>
        <v>0</v>
      </c>
      <c r="T22" s="22">
        <f t="shared" si="3"/>
        <v>0</v>
      </c>
    </row>
    <row r="23" spans="1:21" s="30" customFormat="1" ht="25.5" x14ac:dyDescent="0.25">
      <c r="A23" s="35" t="s">
        <v>67</v>
      </c>
      <c r="B23" s="37" t="s">
        <v>461</v>
      </c>
      <c r="C23" s="36" t="s">
        <v>312</v>
      </c>
      <c r="D23" s="18">
        <v>0</v>
      </c>
      <c r="E23" s="18">
        <v>0</v>
      </c>
      <c r="F23" s="18">
        <v>0</v>
      </c>
      <c r="G23" s="18">
        <v>0</v>
      </c>
      <c r="H23" s="20">
        <v>0</v>
      </c>
      <c r="I23" s="20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/>
      <c r="Q23" s="18"/>
      <c r="R23" s="18">
        <f t="shared" si="4"/>
        <v>0</v>
      </c>
      <c r="S23" s="18">
        <f t="shared" si="2"/>
        <v>0</v>
      </c>
      <c r="T23" s="22">
        <f t="shared" si="3"/>
        <v>0</v>
      </c>
    </row>
    <row r="24" spans="1:21" s="30" customFormat="1" ht="25.5" x14ac:dyDescent="0.25">
      <c r="A24" s="35" t="s">
        <v>68</v>
      </c>
      <c r="B24" s="37" t="s">
        <v>462</v>
      </c>
      <c r="C24" s="36" t="s">
        <v>312</v>
      </c>
      <c r="D24" s="18">
        <v>0</v>
      </c>
      <c r="E24" s="18">
        <v>0</v>
      </c>
      <c r="F24" s="18">
        <v>0</v>
      </c>
      <c r="G24" s="18">
        <v>0</v>
      </c>
      <c r="H24" s="20">
        <v>0</v>
      </c>
      <c r="I24" s="20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/>
      <c r="Q24" s="18"/>
      <c r="R24" s="18">
        <f t="shared" si="4"/>
        <v>0</v>
      </c>
      <c r="S24" s="18">
        <f t="shared" si="2"/>
        <v>0</v>
      </c>
      <c r="T24" s="22">
        <f t="shared" si="3"/>
        <v>0</v>
      </c>
    </row>
    <row r="25" spans="1:21" s="30" customFormat="1" ht="25.5" x14ac:dyDescent="0.25">
      <c r="A25" s="35" t="s">
        <v>69</v>
      </c>
      <c r="B25" s="37" t="s">
        <v>447</v>
      </c>
      <c r="C25" s="36" t="s">
        <v>312</v>
      </c>
      <c r="D25" s="18">
        <v>0</v>
      </c>
      <c r="E25" s="18">
        <v>0</v>
      </c>
      <c r="F25" s="18">
        <v>0</v>
      </c>
      <c r="G25" s="18">
        <v>0</v>
      </c>
      <c r="H25" s="20">
        <v>0</v>
      </c>
      <c r="I25" s="20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/>
      <c r="Q25" s="18"/>
      <c r="R25" s="18">
        <f t="shared" si="4"/>
        <v>0</v>
      </c>
      <c r="S25" s="18">
        <f t="shared" si="2"/>
        <v>0</v>
      </c>
      <c r="T25" s="22">
        <f t="shared" si="3"/>
        <v>0</v>
      </c>
    </row>
    <row r="26" spans="1:21" s="30" customFormat="1" x14ac:dyDescent="0.25">
      <c r="A26" s="35" t="s">
        <v>10</v>
      </c>
      <c r="B26" s="19" t="s">
        <v>608</v>
      </c>
      <c r="C26" s="36" t="s">
        <v>312</v>
      </c>
      <c r="D26" s="18">
        <v>0</v>
      </c>
      <c r="E26" s="18">
        <v>0</v>
      </c>
      <c r="F26" s="18">
        <v>0</v>
      </c>
      <c r="G26" s="18">
        <v>0</v>
      </c>
      <c r="H26" s="20">
        <v>0</v>
      </c>
      <c r="I26" s="20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/>
      <c r="Q26" s="18"/>
      <c r="R26" s="18">
        <f t="shared" si="4"/>
        <v>0</v>
      </c>
      <c r="S26" s="18">
        <f t="shared" si="2"/>
        <v>0</v>
      </c>
      <c r="T26" s="22">
        <f t="shared" si="3"/>
        <v>0</v>
      </c>
    </row>
    <row r="27" spans="1:21" s="30" customFormat="1" x14ac:dyDescent="0.25">
      <c r="A27" s="35" t="s">
        <v>12</v>
      </c>
      <c r="B27" s="19" t="s">
        <v>501</v>
      </c>
      <c r="C27" s="36" t="s">
        <v>312</v>
      </c>
      <c r="D27" s="18">
        <v>0</v>
      </c>
      <c r="E27" s="18">
        <v>0</v>
      </c>
      <c r="F27" s="18">
        <v>0</v>
      </c>
      <c r="G27" s="18">
        <v>0</v>
      </c>
      <c r="H27" s="20">
        <v>0</v>
      </c>
      <c r="I27" s="20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/>
      <c r="Q27" s="18"/>
      <c r="R27" s="18">
        <f t="shared" si="4"/>
        <v>0</v>
      </c>
      <c r="S27" s="18">
        <f t="shared" si="2"/>
        <v>0</v>
      </c>
      <c r="T27" s="22">
        <f t="shared" si="3"/>
        <v>0</v>
      </c>
    </row>
    <row r="28" spans="1:21" s="30" customFormat="1" x14ac:dyDescent="0.25">
      <c r="A28" s="35" t="s">
        <v>27</v>
      </c>
      <c r="B28" s="19" t="s">
        <v>609</v>
      </c>
      <c r="C28" s="36" t="s">
        <v>312</v>
      </c>
      <c r="D28" s="18">
        <v>0</v>
      </c>
      <c r="E28" s="18">
        <v>0</v>
      </c>
      <c r="F28" s="18">
        <v>0</v>
      </c>
      <c r="G28" s="18">
        <v>0</v>
      </c>
      <c r="H28" s="20">
        <v>0</v>
      </c>
      <c r="I28" s="20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/>
      <c r="Q28" s="18"/>
      <c r="R28" s="18">
        <f t="shared" si="4"/>
        <v>0</v>
      </c>
      <c r="S28" s="18">
        <f t="shared" si="2"/>
        <v>0</v>
      </c>
      <c r="T28" s="22">
        <f t="shared" si="3"/>
        <v>0</v>
      </c>
    </row>
    <row r="29" spans="1:21" s="30" customFormat="1" x14ac:dyDescent="0.25">
      <c r="A29" s="35" t="s">
        <v>61</v>
      </c>
      <c r="B29" s="19" t="s">
        <v>502</v>
      </c>
      <c r="C29" s="36" t="s">
        <v>312</v>
      </c>
      <c r="D29" s="18">
        <v>0</v>
      </c>
      <c r="E29" s="18">
        <v>0</v>
      </c>
      <c r="F29" s="18">
        <v>0</v>
      </c>
      <c r="G29" s="18">
        <v>0</v>
      </c>
      <c r="H29" s="20">
        <v>0</v>
      </c>
      <c r="I29" s="20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/>
      <c r="Q29" s="18"/>
      <c r="R29" s="18">
        <f t="shared" si="4"/>
        <v>0</v>
      </c>
      <c r="S29" s="18">
        <f t="shared" si="2"/>
        <v>0</v>
      </c>
      <c r="T29" s="22">
        <f t="shared" si="3"/>
        <v>0</v>
      </c>
    </row>
    <row r="30" spans="1:21" s="30" customFormat="1" x14ac:dyDescent="0.25">
      <c r="A30" s="35" t="s">
        <v>62</v>
      </c>
      <c r="B30" s="19" t="s">
        <v>503</v>
      </c>
      <c r="C30" s="36" t="s">
        <v>312</v>
      </c>
      <c r="D30" s="18">
        <v>490.00847567</v>
      </c>
      <c r="E30" s="18">
        <v>517.14304509000044</v>
      </c>
      <c r="F30" s="20">
        <v>564.81295499999999</v>
      </c>
      <c r="G30" s="20">
        <v>549.8248218199999</v>
      </c>
      <c r="H30" s="20">
        <v>593.05360274999998</v>
      </c>
      <c r="I30" s="20">
        <v>591.8595608776601</v>
      </c>
      <c r="J30" s="18">
        <v>0</v>
      </c>
      <c r="K30" s="18">
        <f>G30*1.12</f>
        <v>615.80380043839989</v>
      </c>
      <c r="L30" s="18">
        <v>0</v>
      </c>
      <c r="M30" s="18">
        <f>K30*1.06</f>
        <v>652.75202846470393</v>
      </c>
      <c r="N30" s="18">
        <v>0</v>
      </c>
      <c r="O30" s="18">
        <f>M30*1.06</f>
        <v>691.91715017258616</v>
      </c>
      <c r="P30" s="18">
        <v>0</v>
      </c>
      <c r="Q30" s="18">
        <f>O30*1.06</f>
        <v>733.43217918294135</v>
      </c>
      <c r="R30" s="18">
        <f t="shared" si="4"/>
        <v>593.05360274999998</v>
      </c>
      <c r="S30" s="18">
        <f t="shared" si="2"/>
        <v>3285.7647191362912</v>
      </c>
      <c r="T30" s="22">
        <f t="shared" si="3"/>
        <v>9879.4259413525833</v>
      </c>
      <c r="U30" s="101"/>
    </row>
    <row r="31" spans="1:21" s="30" customFormat="1" x14ac:dyDescent="0.25">
      <c r="A31" s="35" t="s">
        <v>305</v>
      </c>
      <c r="B31" s="19" t="s">
        <v>616</v>
      </c>
      <c r="C31" s="36" t="s">
        <v>312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/>
      <c r="Q31" s="18"/>
      <c r="R31" s="18">
        <f t="shared" si="4"/>
        <v>0</v>
      </c>
      <c r="S31" s="18">
        <f t="shared" si="2"/>
        <v>0</v>
      </c>
      <c r="T31" s="22">
        <f t="shared" si="3"/>
        <v>0</v>
      </c>
    </row>
    <row r="32" spans="1:21" s="30" customFormat="1" ht="25.5" x14ac:dyDescent="0.25">
      <c r="A32" s="35" t="s">
        <v>306</v>
      </c>
      <c r="B32" s="37" t="s">
        <v>381</v>
      </c>
      <c r="C32" s="36" t="s">
        <v>312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/>
      <c r="Q32" s="18"/>
      <c r="R32" s="18">
        <f t="shared" si="4"/>
        <v>0</v>
      </c>
      <c r="S32" s="18">
        <f t="shared" si="2"/>
        <v>0</v>
      </c>
      <c r="T32" s="22">
        <f t="shared" si="3"/>
        <v>0</v>
      </c>
    </row>
    <row r="33" spans="1:21" s="30" customFormat="1" x14ac:dyDescent="0.25">
      <c r="A33" s="35" t="s">
        <v>538</v>
      </c>
      <c r="B33" s="24" t="s">
        <v>207</v>
      </c>
      <c r="C33" s="36" t="s">
        <v>312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/>
      <c r="Q33" s="18"/>
      <c r="R33" s="18">
        <f t="shared" si="4"/>
        <v>0</v>
      </c>
      <c r="S33" s="18">
        <f t="shared" si="2"/>
        <v>0</v>
      </c>
      <c r="T33" s="22">
        <f t="shared" si="3"/>
        <v>0</v>
      </c>
    </row>
    <row r="34" spans="1:21" s="30" customFormat="1" x14ac:dyDescent="0.25">
      <c r="A34" s="35" t="s">
        <v>539</v>
      </c>
      <c r="B34" s="24" t="s">
        <v>195</v>
      </c>
      <c r="C34" s="36" t="s">
        <v>312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/>
      <c r="Q34" s="18"/>
      <c r="R34" s="18">
        <f t="shared" si="4"/>
        <v>0</v>
      </c>
      <c r="S34" s="18">
        <f t="shared" si="2"/>
        <v>0</v>
      </c>
      <c r="T34" s="22">
        <f t="shared" si="3"/>
        <v>0</v>
      </c>
    </row>
    <row r="35" spans="1:21" s="30" customFormat="1" x14ac:dyDescent="0.25">
      <c r="A35" s="35" t="s">
        <v>307</v>
      </c>
      <c r="B35" s="19" t="s">
        <v>504</v>
      </c>
      <c r="C35" s="36" t="s">
        <v>312</v>
      </c>
      <c r="D35" s="18">
        <v>0.43395634</v>
      </c>
      <c r="E35" s="18">
        <v>0.40370469000000003</v>
      </c>
      <c r="F35" s="18">
        <v>0</v>
      </c>
      <c r="G35" s="18">
        <v>0.38596504000000004</v>
      </c>
      <c r="H35" s="18">
        <v>0</v>
      </c>
      <c r="I35" s="18">
        <v>0.45035455000000002</v>
      </c>
      <c r="J35" s="18">
        <v>0</v>
      </c>
      <c r="K35" s="18">
        <f>G35*1.12</f>
        <v>0.43228084480000006</v>
      </c>
      <c r="L35" s="18">
        <v>0</v>
      </c>
      <c r="M35" s="18">
        <f>K35*1.06</f>
        <v>0.45821769548800007</v>
      </c>
      <c r="N35" s="18">
        <v>0</v>
      </c>
      <c r="O35" s="18">
        <f>M35*1.06</f>
        <v>0.48571075721728008</v>
      </c>
      <c r="P35" s="18">
        <v>0</v>
      </c>
      <c r="Q35" s="18">
        <f>O35*1.06</f>
        <v>0.51485340265031687</v>
      </c>
      <c r="R35" s="18">
        <f t="shared" si="4"/>
        <v>0</v>
      </c>
      <c r="S35" s="18">
        <f t="shared" si="2"/>
        <v>2.3414172501555974</v>
      </c>
      <c r="T35" s="22">
        <f t="shared" si="3"/>
        <v>5.9064605703111948</v>
      </c>
      <c r="U35" s="101"/>
    </row>
    <row r="36" spans="1:21" s="34" customFormat="1" ht="25.5" x14ac:dyDescent="0.25">
      <c r="A36" s="57" t="s">
        <v>11</v>
      </c>
      <c r="B36" s="58" t="s">
        <v>572</v>
      </c>
      <c r="C36" s="59" t="s">
        <v>312</v>
      </c>
      <c r="D36" s="61">
        <f>SUM(D51,D60,D66,D67,D73,D76,D80)</f>
        <v>439.74834717368992</v>
      </c>
      <c r="E36" s="61">
        <f>SUM(E51,E60,E66,E67,E73,E76,E80)</f>
        <v>463.60088533999993</v>
      </c>
      <c r="F36" s="61">
        <f>F45+F50</f>
        <v>505.75127586767439</v>
      </c>
      <c r="G36" s="61">
        <f>G45+G50</f>
        <v>495.14203074999995</v>
      </c>
      <c r="H36" s="61">
        <f>SUM(H51,H60,H66,H67,H73,H76,H80)</f>
        <v>531.03883966105809</v>
      </c>
      <c r="I36" s="61">
        <f>SUM(I51,I60,I66,I67,I73,I76,I80)</f>
        <v>541.13132954887647</v>
      </c>
      <c r="J36" s="18">
        <v>0</v>
      </c>
      <c r="K36" s="61">
        <f>K51+K60+K66+K67+K73+K76+K80</f>
        <v>570.28421590336006</v>
      </c>
      <c r="L36" s="18">
        <v>0</v>
      </c>
      <c r="M36" s="61">
        <f>M51+M60+M66+M67+M73+M76+M80</f>
        <v>606.08706944234382</v>
      </c>
      <c r="N36" s="18">
        <v>0</v>
      </c>
      <c r="O36" s="61">
        <f>O51+O60+O66+O67+O73+O76+O80</f>
        <v>637.210979193414</v>
      </c>
      <c r="P36" s="18">
        <v>0</v>
      </c>
      <c r="Q36" s="61">
        <f>Q51+Q60+Q66+Q67+Q73+Q76+Q80</f>
        <v>674.54425226316084</v>
      </c>
      <c r="R36" s="61">
        <f t="shared" si="4"/>
        <v>531.03883966105809</v>
      </c>
      <c r="S36" s="61">
        <f t="shared" si="2"/>
        <v>3029.2578463511554</v>
      </c>
      <c r="T36" s="22">
        <f t="shared" si="3"/>
        <v>9024.8359111557911</v>
      </c>
      <c r="U36" s="101"/>
    </row>
    <row r="37" spans="1:21" s="30" customFormat="1" x14ac:dyDescent="0.25">
      <c r="A37" s="35" t="s">
        <v>13</v>
      </c>
      <c r="B37" s="19" t="s">
        <v>571</v>
      </c>
      <c r="C37" s="36" t="s">
        <v>312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/>
      <c r="Q37" s="18"/>
      <c r="R37" s="18">
        <f t="shared" si="4"/>
        <v>0</v>
      </c>
      <c r="S37" s="18">
        <f t="shared" si="2"/>
        <v>0</v>
      </c>
      <c r="T37" s="22">
        <f t="shared" si="3"/>
        <v>0</v>
      </c>
    </row>
    <row r="38" spans="1:21" s="30" customFormat="1" ht="25.5" x14ac:dyDescent="0.25">
      <c r="A38" s="35" t="s">
        <v>401</v>
      </c>
      <c r="B38" s="38" t="s">
        <v>461</v>
      </c>
      <c r="C38" s="36" t="s">
        <v>312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/>
      <c r="Q38" s="18"/>
      <c r="R38" s="18">
        <f t="shared" si="4"/>
        <v>0</v>
      </c>
      <c r="S38" s="18">
        <f t="shared" si="2"/>
        <v>0</v>
      </c>
      <c r="T38" s="22">
        <f t="shared" si="3"/>
        <v>0</v>
      </c>
    </row>
    <row r="39" spans="1:21" s="30" customFormat="1" ht="25.5" x14ac:dyDescent="0.25">
      <c r="A39" s="35" t="s">
        <v>402</v>
      </c>
      <c r="B39" s="38" t="s">
        <v>462</v>
      </c>
      <c r="C39" s="36" t="s">
        <v>312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/>
      <c r="Q39" s="18"/>
      <c r="R39" s="18">
        <f t="shared" si="4"/>
        <v>0</v>
      </c>
      <c r="S39" s="18">
        <f t="shared" si="2"/>
        <v>0</v>
      </c>
      <c r="T39" s="22">
        <f t="shared" si="3"/>
        <v>0</v>
      </c>
    </row>
    <row r="40" spans="1:21" s="30" customFormat="1" ht="25.5" x14ac:dyDescent="0.25">
      <c r="A40" s="35" t="s">
        <v>407</v>
      </c>
      <c r="B40" s="38" t="s">
        <v>447</v>
      </c>
      <c r="C40" s="36" t="s">
        <v>312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/>
      <c r="Q40" s="18"/>
      <c r="R40" s="18">
        <f t="shared" si="4"/>
        <v>0</v>
      </c>
      <c r="S40" s="18">
        <f t="shared" si="2"/>
        <v>0</v>
      </c>
      <c r="T40" s="22">
        <f t="shared" si="3"/>
        <v>0</v>
      </c>
    </row>
    <row r="41" spans="1:21" s="30" customFormat="1" x14ac:dyDescent="0.25">
      <c r="A41" s="35" t="s">
        <v>14</v>
      </c>
      <c r="B41" s="19" t="s">
        <v>608</v>
      </c>
      <c r="C41" s="36" t="s">
        <v>312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/>
      <c r="Q41" s="18"/>
      <c r="R41" s="18">
        <f t="shared" si="4"/>
        <v>0</v>
      </c>
      <c r="S41" s="18">
        <f t="shared" si="2"/>
        <v>0</v>
      </c>
      <c r="T41" s="22">
        <f t="shared" si="3"/>
        <v>0</v>
      </c>
    </row>
    <row r="42" spans="1:21" s="30" customFormat="1" x14ac:dyDescent="0.25">
      <c r="A42" s="35" t="s">
        <v>20</v>
      </c>
      <c r="B42" s="19" t="s">
        <v>501</v>
      </c>
      <c r="C42" s="36" t="s">
        <v>312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/>
      <c r="Q42" s="18"/>
      <c r="R42" s="18">
        <f t="shared" si="4"/>
        <v>0</v>
      </c>
      <c r="S42" s="18">
        <f t="shared" si="2"/>
        <v>0</v>
      </c>
      <c r="T42" s="22">
        <f t="shared" si="3"/>
        <v>0</v>
      </c>
    </row>
    <row r="43" spans="1:21" s="30" customFormat="1" x14ac:dyDescent="0.25">
      <c r="A43" s="35" t="s">
        <v>28</v>
      </c>
      <c r="B43" s="19" t="s">
        <v>609</v>
      </c>
      <c r="C43" s="36" t="s">
        <v>312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/>
      <c r="Q43" s="18"/>
      <c r="R43" s="18">
        <f t="shared" si="4"/>
        <v>0</v>
      </c>
      <c r="S43" s="18">
        <f t="shared" si="2"/>
        <v>0</v>
      </c>
      <c r="T43" s="22">
        <f t="shared" si="3"/>
        <v>0</v>
      </c>
    </row>
    <row r="44" spans="1:21" s="30" customFormat="1" x14ac:dyDescent="0.25">
      <c r="A44" s="35" t="s">
        <v>29</v>
      </c>
      <c r="B44" s="19" t="s">
        <v>502</v>
      </c>
      <c r="C44" s="36" t="s">
        <v>312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/>
      <c r="Q44" s="18"/>
      <c r="R44" s="18">
        <f t="shared" si="4"/>
        <v>0</v>
      </c>
      <c r="S44" s="18">
        <f t="shared" si="2"/>
        <v>0</v>
      </c>
      <c r="T44" s="22">
        <f t="shared" si="3"/>
        <v>0</v>
      </c>
    </row>
    <row r="45" spans="1:21" s="30" customFormat="1" x14ac:dyDescent="0.25">
      <c r="A45" s="35" t="s">
        <v>30</v>
      </c>
      <c r="B45" s="19" t="s">
        <v>503</v>
      </c>
      <c r="C45" s="36" t="s">
        <v>312</v>
      </c>
      <c r="D45" s="18">
        <v>439.28432222368997</v>
      </c>
      <c r="E45" s="18">
        <v>463.16035331999996</v>
      </c>
      <c r="F45" s="18">
        <v>505.75127586767439</v>
      </c>
      <c r="G45" s="18">
        <v>494.74714883999997</v>
      </c>
      <c r="H45" s="18">
        <v>531.03883966105809</v>
      </c>
      <c r="I45" s="18">
        <v>540.68387804887652</v>
      </c>
      <c r="J45" s="18">
        <v>0</v>
      </c>
      <c r="K45" s="18">
        <f>K36-K50</f>
        <v>569.82940716882854</v>
      </c>
      <c r="L45" s="18">
        <v>0</v>
      </c>
      <c r="M45" s="18">
        <f>M36-M50</f>
        <v>605.60370748810783</v>
      </c>
      <c r="N45" s="18">
        <v>0</v>
      </c>
      <c r="O45" s="18">
        <f>O36-O50</f>
        <v>636.70279553517003</v>
      </c>
      <c r="P45" s="18">
        <v>0</v>
      </c>
      <c r="Q45" s="18">
        <f>Q36-Q50</f>
        <v>674.00629485665729</v>
      </c>
      <c r="R45" s="18">
        <f t="shared" si="4"/>
        <v>531.03883966105809</v>
      </c>
      <c r="S45" s="18">
        <f t="shared" si="2"/>
        <v>3026.8260830976405</v>
      </c>
      <c r="T45" s="22">
        <f t="shared" si="3"/>
        <v>9018.6729457687616</v>
      </c>
      <c r="U45" s="101"/>
    </row>
    <row r="46" spans="1:21" s="30" customFormat="1" x14ac:dyDescent="0.25">
      <c r="A46" s="35" t="s">
        <v>31</v>
      </c>
      <c r="B46" s="19" t="s">
        <v>616</v>
      </c>
      <c r="C46" s="36" t="s">
        <v>312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/>
      <c r="L46" s="18"/>
      <c r="M46" s="18"/>
      <c r="N46" s="18"/>
      <c r="O46" s="18"/>
      <c r="P46" s="18"/>
      <c r="Q46" s="18"/>
      <c r="R46" s="18">
        <f t="shared" si="4"/>
        <v>0</v>
      </c>
      <c r="S46" s="18">
        <f t="shared" si="2"/>
        <v>0</v>
      </c>
      <c r="T46" s="22">
        <f t="shared" si="3"/>
        <v>0</v>
      </c>
    </row>
    <row r="47" spans="1:21" s="30" customFormat="1" ht="25.5" x14ac:dyDescent="0.25">
      <c r="A47" s="35" t="s">
        <v>32</v>
      </c>
      <c r="B47" s="37" t="s">
        <v>381</v>
      </c>
      <c r="C47" s="36" t="s">
        <v>312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/>
      <c r="L47" s="18"/>
      <c r="M47" s="18"/>
      <c r="N47" s="18"/>
      <c r="O47" s="18"/>
      <c r="P47" s="18"/>
      <c r="Q47" s="18"/>
      <c r="R47" s="18">
        <f t="shared" si="4"/>
        <v>0</v>
      </c>
      <c r="S47" s="18">
        <f t="shared" si="2"/>
        <v>0</v>
      </c>
      <c r="T47" s="22">
        <f t="shared" si="3"/>
        <v>0</v>
      </c>
    </row>
    <row r="48" spans="1:21" s="30" customFormat="1" x14ac:dyDescent="0.25">
      <c r="A48" s="35" t="s">
        <v>540</v>
      </c>
      <c r="B48" s="38" t="s">
        <v>207</v>
      </c>
      <c r="C48" s="36" t="s">
        <v>312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/>
      <c r="L48" s="18"/>
      <c r="M48" s="18"/>
      <c r="N48" s="18"/>
      <c r="O48" s="18"/>
      <c r="P48" s="18"/>
      <c r="Q48" s="18"/>
      <c r="R48" s="18">
        <f t="shared" si="4"/>
        <v>0</v>
      </c>
      <c r="S48" s="18">
        <f t="shared" si="2"/>
        <v>0</v>
      </c>
      <c r="T48" s="22">
        <f t="shared" si="3"/>
        <v>0</v>
      </c>
    </row>
    <row r="49" spans="1:21" s="30" customFormat="1" x14ac:dyDescent="0.25">
      <c r="A49" s="35" t="s">
        <v>541</v>
      </c>
      <c r="B49" s="38" t="s">
        <v>195</v>
      </c>
      <c r="C49" s="36" t="s">
        <v>312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/>
      <c r="L49" s="18"/>
      <c r="M49" s="18"/>
      <c r="N49" s="18"/>
      <c r="O49" s="18"/>
      <c r="P49" s="18"/>
      <c r="Q49" s="18"/>
      <c r="R49" s="18">
        <f t="shared" si="4"/>
        <v>0</v>
      </c>
      <c r="S49" s="18">
        <f t="shared" si="2"/>
        <v>0</v>
      </c>
      <c r="T49" s="22">
        <f t="shared" si="3"/>
        <v>0</v>
      </c>
    </row>
    <row r="50" spans="1:21" s="30" customFormat="1" x14ac:dyDescent="0.25">
      <c r="A50" s="35" t="s">
        <v>33</v>
      </c>
      <c r="B50" s="19" t="s">
        <v>504</v>
      </c>
      <c r="C50" s="36" t="s">
        <v>312</v>
      </c>
      <c r="D50" s="18">
        <v>0.46402494999999999</v>
      </c>
      <c r="E50" s="18">
        <v>0.44053202000000002</v>
      </c>
      <c r="F50" s="18">
        <v>0</v>
      </c>
      <c r="G50" s="18">
        <v>0.39488190999999995</v>
      </c>
      <c r="H50" s="18">
        <v>0</v>
      </c>
      <c r="I50" s="18">
        <v>0.44745149999999995</v>
      </c>
      <c r="J50" s="18">
        <v>0</v>
      </c>
      <c r="K50" s="18">
        <f>$G$50/$G$36*K36</f>
        <v>0.45480873453151338</v>
      </c>
      <c r="L50" s="18">
        <v>0</v>
      </c>
      <c r="M50" s="18">
        <f>$G$50/$G$36*M36</f>
        <v>0.48336195423598732</v>
      </c>
      <c r="N50" s="18">
        <v>0</v>
      </c>
      <c r="O50" s="18">
        <f>$G$50/$G$36*O36</f>
        <v>0.50818365824393419</v>
      </c>
      <c r="P50" s="18">
        <v>0</v>
      </c>
      <c r="Q50" s="18">
        <f>$G$50/$G$36*Q36</f>
        <v>0.53795740650360602</v>
      </c>
      <c r="R50" s="18">
        <f t="shared" si="4"/>
        <v>0</v>
      </c>
      <c r="S50" s="18">
        <f t="shared" si="2"/>
        <v>2.4317632535150406</v>
      </c>
      <c r="T50" s="22">
        <f t="shared" si="3"/>
        <v>6.1629653870300816</v>
      </c>
      <c r="U50" s="101"/>
    </row>
    <row r="51" spans="1:21" s="34" customFormat="1" x14ac:dyDescent="0.25">
      <c r="A51" s="57" t="s">
        <v>400</v>
      </c>
      <c r="B51" s="60" t="s">
        <v>573</v>
      </c>
      <c r="C51" s="59" t="s">
        <v>312</v>
      </c>
      <c r="D51" s="61">
        <f t="shared" ref="D51:I51" si="5">D56+D58</f>
        <v>199.07870543999999</v>
      </c>
      <c r="E51" s="61">
        <f t="shared" si="5"/>
        <v>208.9503977</v>
      </c>
      <c r="F51" s="61">
        <f t="shared" si="5"/>
        <v>230.92965000000001</v>
      </c>
      <c r="G51" s="61">
        <f t="shared" si="5"/>
        <v>225.88673747999997</v>
      </c>
      <c r="H51" s="61">
        <f t="shared" si="5"/>
        <v>242.47613250000001</v>
      </c>
      <c r="I51" s="61">
        <f t="shared" si="5"/>
        <v>223.5746131845485</v>
      </c>
      <c r="J51" s="18">
        <v>0</v>
      </c>
      <c r="K51" s="61">
        <f>K53+K58</f>
        <v>237.18107435399997</v>
      </c>
      <c r="L51" s="18">
        <v>0</v>
      </c>
      <c r="M51" s="61">
        <f>M53+M58</f>
        <v>251.40131951612997</v>
      </c>
      <c r="N51" s="18">
        <v>0</v>
      </c>
      <c r="O51" s="61">
        <f>O53+O58</f>
        <v>266.47424842303229</v>
      </c>
      <c r="P51" s="18">
        <v>0</v>
      </c>
      <c r="Q51" s="61">
        <f>Q53+Q58</f>
        <v>282.45099555114552</v>
      </c>
      <c r="R51" s="61">
        <f t="shared" si="4"/>
        <v>242.47613250000001</v>
      </c>
      <c r="S51" s="61">
        <f t="shared" si="2"/>
        <v>1261.0822510288563</v>
      </c>
      <c r="T51" s="22">
        <f t="shared" si="3"/>
        <v>3871.9622576777119</v>
      </c>
      <c r="U51" s="101"/>
    </row>
    <row r="52" spans="1:21" s="4" customFormat="1" x14ac:dyDescent="0.25">
      <c r="A52" s="8" t="s">
        <v>401</v>
      </c>
      <c r="B52" s="13" t="s">
        <v>492</v>
      </c>
      <c r="C52" s="10" t="s">
        <v>312</v>
      </c>
      <c r="D52" s="103">
        <v>0</v>
      </c>
      <c r="E52" s="103">
        <v>0</v>
      </c>
      <c r="F52" s="103">
        <v>0</v>
      </c>
      <c r="G52" s="103">
        <v>0</v>
      </c>
      <c r="H52" s="103">
        <v>0</v>
      </c>
      <c r="I52" s="103">
        <v>0</v>
      </c>
      <c r="J52" s="18">
        <v>0</v>
      </c>
      <c r="K52" s="103">
        <v>0</v>
      </c>
      <c r="L52" s="103">
        <v>0</v>
      </c>
      <c r="M52" s="103">
        <v>0</v>
      </c>
      <c r="N52" s="103">
        <v>0</v>
      </c>
      <c r="O52" s="103">
        <v>0</v>
      </c>
      <c r="P52" s="103"/>
      <c r="Q52" s="103"/>
      <c r="R52" s="18">
        <f t="shared" si="4"/>
        <v>0</v>
      </c>
      <c r="S52" s="103">
        <f t="shared" si="2"/>
        <v>0</v>
      </c>
      <c r="T52" s="22">
        <f t="shared" si="3"/>
        <v>0</v>
      </c>
    </row>
    <row r="53" spans="1:21" s="30" customFormat="1" x14ac:dyDescent="0.25">
      <c r="A53" s="35" t="s">
        <v>402</v>
      </c>
      <c r="B53" s="24" t="s">
        <v>653</v>
      </c>
      <c r="C53" s="36" t="s">
        <v>312</v>
      </c>
      <c r="D53" s="18">
        <f t="shared" ref="D53:I53" si="6">D56</f>
        <v>198.24853725</v>
      </c>
      <c r="E53" s="18">
        <f t="shared" si="6"/>
        <v>208.30033030999999</v>
      </c>
      <c r="F53" s="18">
        <f t="shared" si="6"/>
        <v>229.7643075</v>
      </c>
      <c r="G53" s="18">
        <f t="shared" si="6"/>
        <v>224.87537565999997</v>
      </c>
      <c r="H53" s="18">
        <f t="shared" si="6"/>
        <v>241.25252287500001</v>
      </c>
      <c r="I53" s="18">
        <f t="shared" si="6"/>
        <v>222.53095756454849</v>
      </c>
      <c r="J53" s="18">
        <v>0</v>
      </c>
      <c r="K53" s="18">
        <v>236.11914444299998</v>
      </c>
      <c r="L53" s="18">
        <v>0</v>
      </c>
      <c r="M53" s="18">
        <f t="shared" ref="M53" si="7">M56</f>
        <v>250.28629310957999</v>
      </c>
      <c r="N53" s="18">
        <v>0</v>
      </c>
      <c r="O53" s="18">
        <f>O56</f>
        <v>265.30347069615482</v>
      </c>
      <c r="P53" s="18">
        <v>0</v>
      </c>
      <c r="Q53" s="18">
        <f>Q56</f>
        <v>281.22167893792414</v>
      </c>
      <c r="R53" s="18">
        <f t="shared" si="4"/>
        <v>241.25252287500001</v>
      </c>
      <c r="S53" s="18">
        <f t="shared" si="2"/>
        <v>1255.4615447512074</v>
      </c>
      <c r="T53" s="22">
        <f t="shared" si="3"/>
        <v>3854.6166859724144</v>
      </c>
      <c r="U53" s="101"/>
    </row>
    <row r="54" spans="1:21" s="30" customFormat="1" x14ac:dyDescent="0.25">
      <c r="A54" s="35" t="s">
        <v>403</v>
      </c>
      <c r="B54" s="39" t="s">
        <v>209</v>
      </c>
      <c r="C54" s="36" t="s">
        <v>312</v>
      </c>
      <c r="D54" s="18">
        <f t="shared" ref="D54:I54" si="8">D56</f>
        <v>198.24853725</v>
      </c>
      <c r="E54" s="18">
        <f t="shared" si="8"/>
        <v>208.30033030999999</v>
      </c>
      <c r="F54" s="18">
        <f t="shared" si="8"/>
        <v>229.7643075</v>
      </c>
      <c r="G54" s="18">
        <f t="shared" si="8"/>
        <v>224.87537565999997</v>
      </c>
      <c r="H54" s="18">
        <f t="shared" si="8"/>
        <v>241.25252287500001</v>
      </c>
      <c r="I54" s="18">
        <f t="shared" si="8"/>
        <v>222.53095756454849</v>
      </c>
      <c r="J54" s="18">
        <v>0</v>
      </c>
      <c r="K54" s="18">
        <v>236.11914444299998</v>
      </c>
      <c r="L54" s="18">
        <v>0</v>
      </c>
      <c r="M54" s="18">
        <f t="shared" ref="M54" si="9">M56</f>
        <v>250.28629310957999</v>
      </c>
      <c r="N54" s="18">
        <v>0</v>
      </c>
      <c r="O54" s="18">
        <f>O56</f>
        <v>265.30347069615482</v>
      </c>
      <c r="P54" s="18">
        <v>0</v>
      </c>
      <c r="Q54" s="18">
        <f>Q56</f>
        <v>281.22167893792414</v>
      </c>
      <c r="R54" s="18">
        <f t="shared" si="4"/>
        <v>241.25252287500001</v>
      </c>
      <c r="S54" s="18">
        <f t="shared" si="2"/>
        <v>1255.4615447512074</v>
      </c>
      <c r="T54" s="22">
        <f t="shared" si="3"/>
        <v>3854.6166859724144</v>
      </c>
      <c r="U54" s="101"/>
    </row>
    <row r="55" spans="1:21" s="4" customFormat="1" ht="25.5" x14ac:dyDescent="0.25">
      <c r="A55" s="8" t="s">
        <v>404</v>
      </c>
      <c r="B55" s="15" t="s">
        <v>84</v>
      </c>
      <c r="C55" s="10" t="s">
        <v>312</v>
      </c>
      <c r="D55" s="103">
        <v>0</v>
      </c>
      <c r="E55" s="103">
        <v>0</v>
      </c>
      <c r="F55" s="103">
        <v>0</v>
      </c>
      <c r="G55" s="103">
        <v>0</v>
      </c>
      <c r="H55" s="103">
        <v>0</v>
      </c>
      <c r="I55" s="103">
        <v>0</v>
      </c>
      <c r="J55" s="18">
        <v>0</v>
      </c>
      <c r="K55" s="103">
        <v>0</v>
      </c>
      <c r="L55" s="103">
        <v>0</v>
      </c>
      <c r="M55" s="103">
        <v>0</v>
      </c>
      <c r="N55" s="103">
        <v>0</v>
      </c>
      <c r="O55" s="103">
        <v>0</v>
      </c>
      <c r="P55" s="103"/>
      <c r="Q55" s="103"/>
      <c r="R55" s="18">
        <f t="shared" si="4"/>
        <v>0</v>
      </c>
      <c r="S55" s="103">
        <f t="shared" si="2"/>
        <v>0</v>
      </c>
      <c r="T55" s="22">
        <f t="shared" si="3"/>
        <v>0</v>
      </c>
    </row>
    <row r="56" spans="1:21" s="30" customFormat="1" x14ac:dyDescent="0.25">
      <c r="A56" s="35" t="s">
        <v>405</v>
      </c>
      <c r="B56" s="44" t="s">
        <v>208</v>
      </c>
      <c r="C56" s="36" t="s">
        <v>312</v>
      </c>
      <c r="D56" s="18">
        <v>198.24853725</v>
      </c>
      <c r="E56" s="18">
        <v>208.30033030999999</v>
      </c>
      <c r="F56" s="18">
        <v>229.7643075</v>
      </c>
      <c r="G56" s="18">
        <v>224.87537565999997</v>
      </c>
      <c r="H56" s="18">
        <v>241.25252287500001</v>
      </c>
      <c r="I56" s="18">
        <v>222.53095756454849</v>
      </c>
      <c r="J56" s="18">
        <v>0</v>
      </c>
      <c r="K56" s="18">
        <v>236.11914444299998</v>
      </c>
      <c r="L56" s="18">
        <v>0</v>
      </c>
      <c r="M56" s="18">
        <f>K56*1.06</f>
        <v>250.28629310957999</v>
      </c>
      <c r="N56" s="18">
        <v>0</v>
      </c>
      <c r="O56" s="18">
        <f>M56*1.06</f>
        <v>265.30347069615482</v>
      </c>
      <c r="P56" s="18">
        <v>0</v>
      </c>
      <c r="Q56" s="18">
        <f>O56*1.06</f>
        <v>281.22167893792414</v>
      </c>
      <c r="R56" s="18">
        <f t="shared" si="4"/>
        <v>241.25252287500001</v>
      </c>
      <c r="S56" s="18">
        <f t="shared" si="2"/>
        <v>1255.4615447512074</v>
      </c>
      <c r="T56" s="22">
        <f t="shared" si="3"/>
        <v>3854.6166859724144</v>
      </c>
      <c r="U56" s="101"/>
    </row>
    <row r="57" spans="1:21" s="4" customFormat="1" x14ac:dyDescent="0.25">
      <c r="A57" s="8" t="s">
        <v>406</v>
      </c>
      <c r="B57" s="14" t="s">
        <v>169</v>
      </c>
      <c r="C57" s="10" t="s">
        <v>312</v>
      </c>
      <c r="D57" s="103">
        <v>0</v>
      </c>
      <c r="E57" s="103">
        <v>0</v>
      </c>
      <c r="F57" s="103">
        <v>0</v>
      </c>
      <c r="G57" s="103">
        <v>0</v>
      </c>
      <c r="H57" s="103">
        <v>0</v>
      </c>
      <c r="I57" s="103">
        <v>0</v>
      </c>
      <c r="J57" s="18">
        <v>0</v>
      </c>
      <c r="K57" s="103"/>
      <c r="L57" s="103"/>
      <c r="M57" s="103"/>
      <c r="N57" s="103"/>
      <c r="O57" s="103"/>
      <c r="P57" s="103"/>
      <c r="Q57" s="103"/>
      <c r="R57" s="18">
        <f t="shared" si="4"/>
        <v>0</v>
      </c>
      <c r="S57" s="103">
        <f t="shared" si="2"/>
        <v>0</v>
      </c>
      <c r="T57" s="22">
        <f t="shared" si="3"/>
        <v>0</v>
      </c>
    </row>
    <row r="58" spans="1:21" s="30" customFormat="1" x14ac:dyDescent="0.25">
      <c r="A58" s="35" t="s">
        <v>407</v>
      </c>
      <c r="B58" s="24" t="s">
        <v>493</v>
      </c>
      <c r="C58" s="36" t="s">
        <v>312</v>
      </c>
      <c r="D58" s="18">
        <v>0.83016818999999997</v>
      </c>
      <c r="E58" s="18">
        <v>0.65006739000000002</v>
      </c>
      <c r="F58" s="18">
        <v>1.1653424999999999</v>
      </c>
      <c r="G58" s="18">
        <v>1.0113618199999999</v>
      </c>
      <c r="H58" s="18">
        <v>1.2236096249999999</v>
      </c>
      <c r="I58" s="18">
        <v>1.04365562</v>
      </c>
      <c r="J58" s="18">
        <v>0</v>
      </c>
      <c r="K58" s="18">
        <v>1.061929911</v>
      </c>
      <c r="L58" s="18">
        <v>0</v>
      </c>
      <c r="M58" s="18">
        <f>K58*1.05</f>
        <v>1.11502640655</v>
      </c>
      <c r="N58" s="18">
        <v>0</v>
      </c>
      <c r="O58" s="18">
        <f>M58*1.05</f>
        <v>1.1707777268774999</v>
      </c>
      <c r="P58" s="18">
        <v>0</v>
      </c>
      <c r="Q58" s="18">
        <f>O58*1.05</f>
        <v>1.2293166132213749</v>
      </c>
      <c r="R58" s="18">
        <f t="shared" si="4"/>
        <v>1.2236096249999999</v>
      </c>
      <c r="S58" s="18">
        <f t="shared" si="2"/>
        <v>5.6207062776488748</v>
      </c>
      <c r="T58" s="22">
        <f t="shared" si="3"/>
        <v>17.34557170529775</v>
      </c>
      <c r="U58" s="101"/>
    </row>
    <row r="59" spans="1:21" s="4" customFormat="1" x14ac:dyDescent="0.25">
      <c r="A59" s="8" t="s">
        <v>408</v>
      </c>
      <c r="B59" s="12" t="s">
        <v>494</v>
      </c>
      <c r="C59" s="10" t="s">
        <v>312</v>
      </c>
      <c r="D59" s="103"/>
      <c r="E59" s="103"/>
      <c r="F59" s="103"/>
      <c r="G59" s="103"/>
      <c r="H59" s="103"/>
      <c r="I59" s="103"/>
      <c r="J59" s="18">
        <v>0</v>
      </c>
      <c r="K59" s="103"/>
      <c r="L59" s="103"/>
      <c r="M59" s="103"/>
      <c r="N59" s="103"/>
      <c r="O59" s="103"/>
      <c r="P59" s="103"/>
      <c r="Q59" s="103"/>
      <c r="R59" s="18">
        <f t="shared" si="4"/>
        <v>0</v>
      </c>
      <c r="S59" s="103">
        <f t="shared" si="2"/>
        <v>0</v>
      </c>
      <c r="T59" s="22">
        <f t="shared" si="3"/>
        <v>0</v>
      </c>
    </row>
    <row r="60" spans="1:21" s="34" customFormat="1" x14ac:dyDescent="0.25">
      <c r="A60" s="57" t="s">
        <v>409</v>
      </c>
      <c r="B60" s="60" t="s">
        <v>574</v>
      </c>
      <c r="C60" s="59" t="s">
        <v>312</v>
      </c>
      <c r="D60" s="61">
        <f t="shared" ref="D60:Q60" si="10">D62+D64+D65</f>
        <v>162.99101475368997</v>
      </c>
      <c r="E60" s="61">
        <f t="shared" si="10"/>
        <v>176.49497883000001</v>
      </c>
      <c r="F60" s="61">
        <f t="shared" si="10"/>
        <v>189.47565000000003</v>
      </c>
      <c r="G60" s="61">
        <f t="shared" si="10"/>
        <v>186.66467374999996</v>
      </c>
      <c r="H60" s="61">
        <f t="shared" si="10"/>
        <v>198.94943250000003</v>
      </c>
      <c r="I60" s="61">
        <f t="shared" si="10"/>
        <v>218.29203907830805</v>
      </c>
      <c r="J60" s="18">
        <v>0</v>
      </c>
      <c r="K60" s="61">
        <f>K62+K64+K65</f>
        <v>251.23581697021729</v>
      </c>
      <c r="L60" s="18">
        <v>0</v>
      </c>
      <c r="M60" s="61">
        <f>M62+M64+M65</f>
        <v>266.30419170754232</v>
      </c>
      <c r="N60" s="18">
        <v>0</v>
      </c>
      <c r="O60" s="61">
        <f>O62+O64+O65</f>
        <v>282.27638021506243</v>
      </c>
      <c r="P60" s="18">
        <v>0</v>
      </c>
      <c r="Q60" s="61">
        <f>Q62+Q64+Q65</f>
        <v>299.2065968832872</v>
      </c>
      <c r="R60" s="61">
        <f t="shared" si="4"/>
        <v>198.94943250000003</v>
      </c>
      <c r="S60" s="61">
        <f t="shared" si="2"/>
        <v>1317.3150248544173</v>
      </c>
      <c r="T60" s="22">
        <f t="shared" si="3"/>
        <v>3748.1552320425244</v>
      </c>
      <c r="U60" s="101"/>
    </row>
    <row r="61" spans="1:21" s="4" customFormat="1" ht="25.5" x14ac:dyDescent="0.25">
      <c r="A61" s="8" t="s">
        <v>410</v>
      </c>
      <c r="B61" s="13" t="s">
        <v>296</v>
      </c>
      <c r="C61" s="10" t="s">
        <v>312</v>
      </c>
      <c r="D61" s="103">
        <v>0</v>
      </c>
      <c r="E61" s="103">
        <v>0</v>
      </c>
      <c r="F61" s="103">
        <v>0</v>
      </c>
      <c r="G61" s="103">
        <v>0</v>
      </c>
      <c r="H61" s="103">
        <v>0</v>
      </c>
      <c r="I61" s="103">
        <v>0</v>
      </c>
      <c r="J61" s="18">
        <v>0</v>
      </c>
      <c r="K61" s="103">
        <v>0</v>
      </c>
      <c r="L61" s="103">
        <v>0</v>
      </c>
      <c r="M61" s="103">
        <v>0</v>
      </c>
      <c r="N61" s="103">
        <v>0</v>
      </c>
      <c r="O61" s="103">
        <v>0</v>
      </c>
      <c r="P61" s="103"/>
      <c r="Q61" s="103"/>
      <c r="R61" s="18">
        <f t="shared" si="4"/>
        <v>0</v>
      </c>
      <c r="S61" s="103">
        <f t="shared" si="2"/>
        <v>0</v>
      </c>
      <c r="T61" s="22">
        <f t="shared" si="3"/>
        <v>0</v>
      </c>
    </row>
    <row r="62" spans="1:21" s="30" customFormat="1" ht="25.5" x14ac:dyDescent="0.25">
      <c r="A62" s="35" t="s">
        <v>411</v>
      </c>
      <c r="B62" s="38" t="s">
        <v>298</v>
      </c>
      <c r="C62" s="36" t="s">
        <v>312</v>
      </c>
      <c r="D62" s="18">
        <v>161.03841926368997</v>
      </c>
      <c r="E62" s="18">
        <v>173.75762026000001</v>
      </c>
      <c r="F62" s="18">
        <v>183.84628500000002</v>
      </c>
      <c r="G62" s="18">
        <v>185.49247376999998</v>
      </c>
      <c r="H62" s="18">
        <v>193.03859925000003</v>
      </c>
      <c r="I62" s="18">
        <v>217.43999634012002</v>
      </c>
      <c r="J62" s="18">
        <v>0</v>
      </c>
      <c r="K62" s="18">
        <v>250.055995791138</v>
      </c>
      <c r="L62" s="18">
        <v>0</v>
      </c>
      <c r="M62" s="18">
        <f>K62*1.06</f>
        <v>265.05935553860627</v>
      </c>
      <c r="N62" s="18">
        <v>0</v>
      </c>
      <c r="O62" s="18">
        <f>M62*1.06</f>
        <v>280.96291687092264</v>
      </c>
      <c r="P62" s="18">
        <v>0</v>
      </c>
      <c r="Q62" s="18">
        <f>O62*1.06</f>
        <v>297.82069188317803</v>
      </c>
      <c r="R62" s="18">
        <f t="shared" si="4"/>
        <v>193.03859925000003</v>
      </c>
      <c r="S62" s="18">
        <f t="shared" si="2"/>
        <v>1311.3389564239651</v>
      </c>
      <c r="T62" s="22">
        <f t="shared" si="3"/>
        <v>3712.8899096416199</v>
      </c>
      <c r="U62" s="101"/>
    </row>
    <row r="63" spans="1:21" s="4" customFormat="1" x14ac:dyDescent="0.25">
      <c r="A63" s="8" t="s">
        <v>412</v>
      </c>
      <c r="B63" s="12" t="s">
        <v>610</v>
      </c>
      <c r="C63" s="10" t="s">
        <v>312</v>
      </c>
      <c r="D63" s="103">
        <v>0</v>
      </c>
      <c r="E63" s="103">
        <v>0</v>
      </c>
      <c r="F63" s="103">
        <v>0</v>
      </c>
      <c r="G63" s="103">
        <v>0</v>
      </c>
      <c r="H63" s="103">
        <v>0</v>
      </c>
      <c r="I63" s="103">
        <v>0</v>
      </c>
      <c r="J63" s="18">
        <v>0</v>
      </c>
      <c r="K63" s="103"/>
      <c r="L63" s="103"/>
      <c r="M63" s="103"/>
      <c r="N63" s="103"/>
      <c r="O63" s="103"/>
      <c r="P63" s="103"/>
      <c r="Q63" s="103"/>
      <c r="R63" s="18">
        <f t="shared" si="4"/>
        <v>0</v>
      </c>
      <c r="S63" s="103">
        <f t="shared" si="2"/>
        <v>0</v>
      </c>
      <c r="T63" s="22">
        <f t="shared" si="3"/>
        <v>0</v>
      </c>
    </row>
    <row r="64" spans="1:21" s="30" customFormat="1" x14ac:dyDescent="0.25">
      <c r="A64" s="35" t="s">
        <v>413</v>
      </c>
      <c r="B64" s="24" t="s">
        <v>695</v>
      </c>
      <c r="C64" s="36" t="s">
        <v>312</v>
      </c>
      <c r="D64" s="18">
        <v>0.79244284999999992</v>
      </c>
      <c r="E64" s="18">
        <v>0.58373665000000008</v>
      </c>
      <c r="F64" s="18">
        <v>0.65709000000000006</v>
      </c>
      <c r="G64" s="18">
        <v>0.62745649999999997</v>
      </c>
      <c r="H64" s="18">
        <v>0.68994450000000007</v>
      </c>
      <c r="I64" s="18">
        <v>0.56829536818799997</v>
      </c>
      <c r="J64" s="18">
        <v>0</v>
      </c>
      <c r="K64" s="18">
        <v>0.60239309027928001</v>
      </c>
      <c r="L64" s="18">
        <v>0</v>
      </c>
      <c r="M64" s="18">
        <f>K64*1.06</f>
        <v>0.63853667569603689</v>
      </c>
      <c r="N64" s="18">
        <v>0</v>
      </c>
      <c r="O64" s="18">
        <f>M64*1.06</f>
        <v>0.6768488762377991</v>
      </c>
      <c r="P64" s="18">
        <v>0</v>
      </c>
      <c r="Q64" s="18">
        <f>O64*1.06</f>
        <v>0.71745980881206706</v>
      </c>
      <c r="R64" s="18">
        <f t="shared" si="4"/>
        <v>0.68994450000000007</v>
      </c>
      <c r="S64" s="18">
        <f t="shared" si="2"/>
        <v>3.2035338192131828</v>
      </c>
      <c r="T64" s="22">
        <f t="shared" si="3"/>
        <v>10.447682638426368</v>
      </c>
      <c r="U64" s="101"/>
    </row>
    <row r="65" spans="1:22" s="30" customFormat="1" x14ac:dyDescent="0.25">
      <c r="A65" s="35" t="s">
        <v>414</v>
      </c>
      <c r="B65" s="24" t="s">
        <v>85</v>
      </c>
      <c r="C65" s="36" t="s">
        <v>312</v>
      </c>
      <c r="D65" s="18">
        <v>1.1601526400000002</v>
      </c>
      <c r="E65" s="18">
        <v>2.15362192</v>
      </c>
      <c r="F65" s="18">
        <v>4.9722750000000007</v>
      </c>
      <c r="G65" s="18">
        <v>0.54474347999999995</v>
      </c>
      <c r="H65" s="18">
        <v>5.2208887500000012</v>
      </c>
      <c r="I65" s="18">
        <v>0.28374737000005479</v>
      </c>
      <c r="J65" s="18">
        <v>0</v>
      </c>
      <c r="K65" s="18">
        <v>0.57742808879999996</v>
      </c>
      <c r="L65" s="18">
        <v>0</v>
      </c>
      <c r="M65" s="18">
        <f>K65*1.05</f>
        <v>0.60629949323999999</v>
      </c>
      <c r="N65" s="18">
        <v>0</v>
      </c>
      <c r="O65" s="18">
        <f>M65*1.05</f>
        <v>0.63661446790200005</v>
      </c>
      <c r="P65" s="18">
        <v>0</v>
      </c>
      <c r="Q65" s="18">
        <f>O65*1.05</f>
        <v>0.66844519129710012</v>
      </c>
      <c r="R65" s="18">
        <f t="shared" si="4"/>
        <v>5.2208887500000012</v>
      </c>
      <c r="S65" s="18">
        <f t="shared" si="2"/>
        <v>2.7725346112391547</v>
      </c>
      <c r="T65" s="22">
        <f t="shared" si="3"/>
        <v>24.817639762478311</v>
      </c>
      <c r="U65" s="101"/>
    </row>
    <row r="66" spans="1:22" s="34" customFormat="1" x14ac:dyDescent="0.25">
      <c r="A66" s="57" t="s">
        <v>415</v>
      </c>
      <c r="B66" s="60" t="s">
        <v>384</v>
      </c>
      <c r="C66" s="59" t="s">
        <v>312</v>
      </c>
      <c r="D66" s="61">
        <v>43.715053640000008</v>
      </c>
      <c r="E66" s="61">
        <v>47.531942059999992</v>
      </c>
      <c r="F66" s="61">
        <v>51.472417499999999</v>
      </c>
      <c r="G66" s="61">
        <v>50.067494440000004</v>
      </c>
      <c r="H66" s="61">
        <v>54.046038375000002</v>
      </c>
      <c r="I66" s="61">
        <v>62.807781750020006</v>
      </c>
      <c r="J66" s="18">
        <v>0</v>
      </c>
      <c r="K66" s="61">
        <v>52.570869162000008</v>
      </c>
      <c r="L66" s="18">
        <v>0</v>
      </c>
      <c r="M66" s="61">
        <f>K66*1.05</f>
        <v>55.199412620100013</v>
      </c>
      <c r="N66" s="18">
        <v>0</v>
      </c>
      <c r="O66" s="61">
        <f>M66*1.05</f>
        <v>57.959383251105017</v>
      </c>
      <c r="P66" s="18">
        <v>0</v>
      </c>
      <c r="Q66" s="61">
        <f>O66*1.05</f>
        <v>60.857352413660273</v>
      </c>
      <c r="R66" s="61">
        <f t="shared" si="4"/>
        <v>54.046038375000002</v>
      </c>
      <c r="S66" s="61">
        <f t="shared" si="2"/>
        <v>289.39479919688534</v>
      </c>
      <c r="T66" s="22">
        <f t="shared" si="3"/>
        <v>879.66858278377049</v>
      </c>
      <c r="U66" s="101"/>
    </row>
    <row r="67" spans="1:22" s="34" customFormat="1" x14ac:dyDescent="0.25">
      <c r="A67" s="57" t="s">
        <v>416</v>
      </c>
      <c r="B67" s="60" t="s">
        <v>700</v>
      </c>
      <c r="C67" s="59" t="s">
        <v>312</v>
      </c>
      <c r="D67" s="61">
        <f t="shared" ref="D67:Q67" si="11">D68</f>
        <v>5.3500039099999999</v>
      </c>
      <c r="E67" s="61">
        <f t="shared" si="11"/>
        <v>6.5592973800000003</v>
      </c>
      <c r="F67" s="61">
        <f t="shared" si="11"/>
        <v>5.3779950000000003</v>
      </c>
      <c r="G67" s="61">
        <f t="shared" si="11"/>
        <v>8.7689010799999991</v>
      </c>
      <c r="H67" s="61">
        <f t="shared" si="11"/>
        <v>5.6468947500000004</v>
      </c>
      <c r="I67" s="61">
        <f t="shared" si="11"/>
        <v>9.7727375100000007</v>
      </c>
      <c r="J67" s="18">
        <v>0</v>
      </c>
      <c r="K67" s="61">
        <f>K68</f>
        <v>4.3549200171428568</v>
      </c>
      <c r="L67" s="18">
        <v>0</v>
      </c>
      <c r="M67" s="61">
        <f>M68</f>
        <v>6.9939332285714277</v>
      </c>
      <c r="N67" s="18">
        <v>0</v>
      </c>
      <c r="O67" s="61">
        <f>O68</f>
        <v>3.0037441157142846</v>
      </c>
      <c r="P67" s="18">
        <v>0</v>
      </c>
      <c r="Q67" s="61">
        <f>Q68</f>
        <v>3.1576228671428561</v>
      </c>
      <c r="R67" s="61">
        <f t="shared" si="4"/>
        <v>5.6468947500000004</v>
      </c>
      <c r="S67" s="61">
        <f t="shared" si="2"/>
        <v>27.282957738571426</v>
      </c>
      <c r="T67" s="22">
        <f t="shared" si="3"/>
        <v>91.915902347142847</v>
      </c>
      <c r="U67" s="101"/>
    </row>
    <row r="68" spans="1:22" s="30" customFormat="1" x14ac:dyDescent="0.25">
      <c r="A68" s="35" t="s">
        <v>63</v>
      </c>
      <c r="B68" s="24" t="s">
        <v>685</v>
      </c>
      <c r="C68" s="36" t="s">
        <v>312</v>
      </c>
      <c r="D68" s="18">
        <v>5.3500039099999999</v>
      </c>
      <c r="E68" s="18">
        <v>6.5592973800000003</v>
      </c>
      <c r="F68" s="18">
        <v>5.3779950000000003</v>
      </c>
      <c r="G68" s="18">
        <v>8.7689010799999991</v>
      </c>
      <c r="H68" s="18">
        <v>5.6468947500000004</v>
      </c>
      <c r="I68" s="18">
        <v>9.7727375100000007</v>
      </c>
      <c r="J68" s="18">
        <v>0</v>
      </c>
      <c r="K68" s="18">
        <f>[2]источники!$D$37</f>
        <v>4.3549200171428568</v>
      </c>
      <c r="L68" s="18">
        <v>0</v>
      </c>
      <c r="M68" s="18">
        <f>[2]источники!$E$37</f>
        <v>6.9939332285714277</v>
      </c>
      <c r="N68" s="18">
        <v>0</v>
      </c>
      <c r="O68" s="18">
        <f>[2]источники!$F$37</f>
        <v>3.0037441157142846</v>
      </c>
      <c r="P68" s="18">
        <v>0</v>
      </c>
      <c r="Q68" s="18">
        <f>[2]источники!$G$37</f>
        <v>3.1576228671428561</v>
      </c>
      <c r="R68" s="18">
        <f t="shared" si="4"/>
        <v>5.6468947500000004</v>
      </c>
      <c r="S68" s="18">
        <f t="shared" si="2"/>
        <v>27.282957738571426</v>
      </c>
      <c r="T68" s="22">
        <f t="shared" si="3"/>
        <v>91.915902347142847</v>
      </c>
      <c r="U68" s="101"/>
      <c r="V68" s="34"/>
    </row>
    <row r="69" spans="1:22" s="30" customFormat="1" x14ac:dyDescent="0.25">
      <c r="A69" s="35" t="s">
        <v>654</v>
      </c>
      <c r="B69" s="24" t="s">
        <v>694</v>
      </c>
      <c r="C69" s="36" t="s">
        <v>312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  <c r="N69" s="18">
        <v>0</v>
      </c>
      <c r="O69" s="18">
        <v>0</v>
      </c>
      <c r="P69" s="18"/>
      <c r="Q69" s="18"/>
      <c r="R69" s="18">
        <f t="shared" si="4"/>
        <v>0</v>
      </c>
      <c r="S69" s="18">
        <f t="shared" si="2"/>
        <v>0</v>
      </c>
      <c r="T69" s="22">
        <f t="shared" si="3"/>
        <v>0</v>
      </c>
      <c r="U69" s="101"/>
    </row>
    <row r="70" spans="1:22" s="30" customFormat="1" x14ac:dyDescent="0.25">
      <c r="A70" s="35" t="s">
        <v>655</v>
      </c>
      <c r="B70" s="24" t="s">
        <v>688</v>
      </c>
      <c r="C70" s="36" t="s">
        <v>312</v>
      </c>
      <c r="D70" s="18">
        <v>0</v>
      </c>
      <c r="E70" s="18">
        <v>0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8">
        <v>0</v>
      </c>
      <c r="N70" s="18">
        <v>0</v>
      </c>
      <c r="O70" s="18">
        <v>0</v>
      </c>
      <c r="P70" s="18"/>
      <c r="Q70" s="18"/>
      <c r="R70" s="18">
        <f t="shared" si="4"/>
        <v>0</v>
      </c>
      <c r="S70" s="18">
        <f t="shared" si="2"/>
        <v>0</v>
      </c>
      <c r="T70" s="22">
        <f t="shared" si="3"/>
        <v>0</v>
      </c>
      <c r="U70" s="101"/>
    </row>
    <row r="71" spans="1:22" s="30" customFormat="1" x14ac:dyDescent="0.25">
      <c r="A71" s="35" t="s">
        <v>656</v>
      </c>
      <c r="B71" s="24" t="s">
        <v>693</v>
      </c>
      <c r="C71" s="36" t="s">
        <v>312</v>
      </c>
      <c r="D71" s="18">
        <v>0</v>
      </c>
      <c r="E71" s="18">
        <v>0</v>
      </c>
      <c r="F71" s="18">
        <v>0</v>
      </c>
      <c r="G71" s="18">
        <v>0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8">
        <v>0</v>
      </c>
      <c r="N71" s="18">
        <v>0</v>
      </c>
      <c r="O71" s="18">
        <v>0</v>
      </c>
      <c r="P71" s="18"/>
      <c r="Q71" s="18"/>
      <c r="R71" s="18">
        <f t="shared" si="4"/>
        <v>0</v>
      </c>
      <c r="S71" s="18">
        <f t="shared" si="2"/>
        <v>0</v>
      </c>
      <c r="T71" s="22">
        <f t="shared" si="3"/>
        <v>0</v>
      </c>
      <c r="U71" s="101"/>
    </row>
    <row r="72" spans="1:22" s="30" customFormat="1" x14ac:dyDescent="0.25">
      <c r="A72" s="35" t="s">
        <v>657</v>
      </c>
      <c r="B72" s="24" t="s">
        <v>658</v>
      </c>
      <c r="C72" s="36" t="s">
        <v>312</v>
      </c>
      <c r="D72" s="18"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18">
        <v>0</v>
      </c>
      <c r="P72" s="18"/>
      <c r="Q72" s="18"/>
      <c r="R72" s="18">
        <f t="shared" si="4"/>
        <v>0</v>
      </c>
      <c r="S72" s="18">
        <f t="shared" si="2"/>
        <v>0</v>
      </c>
      <c r="T72" s="22">
        <f t="shared" si="3"/>
        <v>0</v>
      </c>
      <c r="U72" s="101"/>
    </row>
    <row r="73" spans="1:22" s="34" customFormat="1" x14ac:dyDescent="0.25">
      <c r="A73" s="57" t="s">
        <v>417</v>
      </c>
      <c r="B73" s="60" t="s">
        <v>575</v>
      </c>
      <c r="C73" s="59" t="s">
        <v>312</v>
      </c>
      <c r="D73" s="61">
        <f t="shared" ref="D73:I73" si="12">D74+D75</f>
        <v>7.9959999999999996E-3</v>
      </c>
      <c r="E73" s="61">
        <f t="shared" si="12"/>
        <v>7.9959999999999996E-3</v>
      </c>
      <c r="F73" s="61">
        <f t="shared" si="12"/>
        <v>4.8858367674375014E-2</v>
      </c>
      <c r="G73" s="61">
        <f t="shared" si="12"/>
        <v>7.9959999999999996E-3</v>
      </c>
      <c r="H73" s="61">
        <f t="shared" si="12"/>
        <v>5.1301286058093767E-2</v>
      </c>
      <c r="I73" s="61">
        <f t="shared" si="12"/>
        <v>5.9969999999999997E-3</v>
      </c>
      <c r="J73" s="18">
        <v>0</v>
      </c>
      <c r="K73" s="61">
        <f>K75</f>
        <v>7.9959999999999996E-3</v>
      </c>
      <c r="L73" s="18">
        <v>0</v>
      </c>
      <c r="M73" s="61">
        <f>M75</f>
        <v>7.9959999999999996E-3</v>
      </c>
      <c r="N73" s="18">
        <v>0</v>
      </c>
      <c r="O73" s="61">
        <f>O75</f>
        <v>7.9959999999999996E-3</v>
      </c>
      <c r="P73" s="18">
        <v>0</v>
      </c>
      <c r="Q73" s="61">
        <f>Q75</f>
        <v>7.9959999999999996E-3</v>
      </c>
      <c r="R73" s="61">
        <f t="shared" si="4"/>
        <v>5.1301286058093767E-2</v>
      </c>
      <c r="S73" s="61">
        <f t="shared" si="2"/>
        <v>3.7981000000000001E-2</v>
      </c>
      <c r="T73" s="22">
        <f t="shared" si="3"/>
        <v>0.25141093979056256</v>
      </c>
      <c r="U73" s="101"/>
    </row>
    <row r="74" spans="1:22" s="4" customFormat="1" x14ac:dyDescent="0.25">
      <c r="A74" s="8" t="s">
        <v>64</v>
      </c>
      <c r="B74" s="12" t="s">
        <v>360</v>
      </c>
      <c r="C74" s="10" t="s">
        <v>312</v>
      </c>
      <c r="D74" s="103"/>
      <c r="E74" s="103"/>
      <c r="F74" s="103"/>
      <c r="G74" s="103"/>
      <c r="H74" s="103"/>
      <c r="I74" s="103"/>
      <c r="J74" s="18">
        <v>0</v>
      </c>
      <c r="K74" s="103"/>
      <c r="L74" s="103"/>
      <c r="M74" s="103"/>
      <c r="N74" s="103"/>
      <c r="O74" s="103"/>
      <c r="P74" s="103"/>
      <c r="Q74" s="103"/>
      <c r="R74" s="18">
        <f t="shared" si="4"/>
        <v>0</v>
      </c>
      <c r="S74" s="103">
        <f t="shared" si="2"/>
        <v>0</v>
      </c>
      <c r="T74" s="22">
        <f t="shared" si="3"/>
        <v>0</v>
      </c>
      <c r="U74" s="101"/>
    </row>
    <row r="75" spans="1:22" s="30" customFormat="1" x14ac:dyDescent="0.25">
      <c r="A75" s="35" t="s">
        <v>357</v>
      </c>
      <c r="B75" s="24" t="s">
        <v>53</v>
      </c>
      <c r="C75" s="36" t="s">
        <v>312</v>
      </c>
      <c r="D75" s="18">
        <v>7.9959999999999996E-3</v>
      </c>
      <c r="E75" s="18">
        <v>7.9959999999999996E-3</v>
      </c>
      <c r="F75" s="18">
        <v>4.8858367674375014E-2</v>
      </c>
      <c r="G75" s="18">
        <v>7.9959999999999996E-3</v>
      </c>
      <c r="H75" s="18">
        <v>5.1301286058093767E-2</v>
      </c>
      <c r="I75" s="18">
        <v>5.9969999999999997E-3</v>
      </c>
      <c r="J75" s="18">
        <v>0</v>
      </c>
      <c r="K75" s="18">
        <v>7.9959999999999996E-3</v>
      </c>
      <c r="L75" s="18">
        <v>0</v>
      </c>
      <c r="M75" s="18">
        <f>K75</f>
        <v>7.9959999999999996E-3</v>
      </c>
      <c r="N75" s="18">
        <v>0</v>
      </c>
      <c r="O75" s="18">
        <f>M75</f>
        <v>7.9959999999999996E-3</v>
      </c>
      <c r="P75" s="18">
        <v>0</v>
      </c>
      <c r="Q75" s="18">
        <f>O75</f>
        <v>7.9959999999999996E-3</v>
      </c>
      <c r="R75" s="18">
        <f t="shared" si="4"/>
        <v>5.1301286058093767E-2</v>
      </c>
      <c r="S75" s="18">
        <f t="shared" si="2"/>
        <v>3.7981000000000001E-2</v>
      </c>
      <c r="T75" s="22">
        <f t="shared" si="3"/>
        <v>0.25141093979056256</v>
      </c>
      <c r="U75" s="101"/>
    </row>
    <row r="76" spans="1:22" s="34" customFormat="1" x14ac:dyDescent="0.25">
      <c r="A76" s="57" t="s">
        <v>418</v>
      </c>
      <c r="B76" s="60" t="s">
        <v>576</v>
      </c>
      <c r="C76" s="59" t="s">
        <v>312</v>
      </c>
      <c r="D76" s="61">
        <f t="shared" ref="D76:O76" si="13">D77+D78+D79</f>
        <v>28.564796269999999</v>
      </c>
      <c r="E76" s="61">
        <f t="shared" si="13"/>
        <v>24.012619250000004</v>
      </c>
      <c r="F76" s="61">
        <f t="shared" si="13"/>
        <v>28.446705000000001</v>
      </c>
      <c r="G76" s="61">
        <f t="shared" si="13"/>
        <v>23.689031129999996</v>
      </c>
      <c r="H76" s="61">
        <f t="shared" si="13"/>
        <v>29.869040250000001</v>
      </c>
      <c r="I76" s="61">
        <f t="shared" si="13"/>
        <v>25.863191635999996</v>
      </c>
      <c r="J76" s="18">
        <v>0</v>
      </c>
      <c r="K76" s="61">
        <f>K77+K78</f>
        <v>24.873482686499997</v>
      </c>
      <c r="L76" s="18">
        <v>0</v>
      </c>
      <c r="M76" s="61">
        <f>M77+M78</f>
        <v>26.117156820824999</v>
      </c>
      <c r="N76" s="18">
        <v>0</v>
      </c>
      <c r="O76" s="61">
        <f>O77+O78</f>
        <v>27.423014661866247</v>
      </c>
      <c r="P76" s="18">
        <v>0</v>
      </c>
      <c r="Q76" s="61">
        <f>Q77+Q78</f>
        <v>28.794165394959563</v>
      </c>
      <c r="R76" s="61">
        <f t="shared" si="4"/>
        <v>29.869040250000001</v>
      </c>
      <c r="S76" s="61">
        <f t="shared" si="2"/>
        <v>133.07101120015079</v>
      </c>
      <c r="T76" s="22">
        <f t="shared" si="3"/>
        <v>430.59325455030159</v>
      </c>
      <c r="U76" s="101"/>
    </row>
    <row r="77" spans="1:22" s="30" customFormat="1" x14ac:dyDescent="0.25">
      <c r="A77" s="35" t="s">
        <v>419</v>
      </c>
      <c r="B77" s="24" t="s">
        <v>86</v>
      </c>
      <c r="C77" s="36" t="s">
        <v>312</v>
      </c>
      <c r="D77" s="18">
        <v>26.451020309999997</v>
      </c>
      <c r="E77" s="18">
        <v>21.530958710000004</v>
      </c>
      <c r="F77" s="18">
        <v>26.019000000000002</v>
      </c>
      <c r="G77" s="18">
        <v>21.162098179999997</v>
      </c>
      <c r="H77" s="18">
        <v>27.319950000000002</v>
      </c>
      <c r="I77" s="18">
        <v>23.201871995999998</v>
      </c>
      <c r="J77" s="18">
        <v>0</v>
      </c>
      <c r="K77" s="18">
        <v>22.220203088999998</v>
      </c>
      <c r="L77" s="18">
        <v>0</v>
      </c>
      <c r="M77" s="18">
        <f>K77*1.05</f>
        <v>23.331213243449998</v>
      </c>
      <c r="N77" s="18">
        <v>0</v>
      </c>
      <c r="O77" s="18">
        <f>M77*1.05</f>
        <v>24.497773905622498</v>
      </c>
      <c r="P77" s="18">
        <v>0</v>
      </c>
      <c r="Q77" s="18">
        <f>O77*1.05</f>
        <v>25.722662600903625</v>
      </c>
      <c r="R77" s="18">
        <f t="shared" si="4"/>
        <v>27.319950000000002</v>
      </c>
      <c r="S77" s="18">
        <f t="shared" si="2"/>
        <v>118.97372483497611</v>
      </c>
      <c r="T77" s="22">
        <f t="shared" si="3"/>
        <v>387.75042686995221</v>
      </c>
      <c r="U77" s="101"/>
    </row>
    <row r="78" spans="1:22" s="30" customFormat="1" x14ac:dyDescent="0.25">
      <c r="A78" s="35" t="s">
        <v>420</v>
      </c>
      <c r="B78" s="24" t="s">
        <v>87</v>
      </c>
      <c r="C78" s="36" t="s">
        <v>312</v>
      </c>
      <c r="D78" s="18">
        <v>2.1137759600000003</v>
      </c>
      <c r="E78" s="18">
        <v>2.4816605399999996</v>
      </c>
      <c r="F78" s="18">
        <v>2.427705</v>
      </c>
      <c r="G78" s="18">
        <v>2.52693295</v>
      </c>
      <c r="H78" s="18">
        <v>2.5490902499999999</v>
      </c>
      <c r="I78" s="18">
        <v>2.6613196400000003</v>
      </c>
      <c r="J78" s="18">
        <v>0</v>
      </c>
      <c r="K78" s="18">
        <v>2.6532795975000001</v>
      </c>
      <c r="L78" s="18">
        <v>0</v>
      </c>
      <c r="M78" s="18">
        <f>K78*1.05</f>
        <v>2.7859435773750003</v>
      </c>
      <c r="N78" s="18">
        <v>0</v>
      </c>
      <c r="O78" s="18">
        <f>M78*1.05</f>
        <v>2.9252407562437504</v>
      </c>
      <c r="P78" s="18">
        <v>0</v>
      </c>
      <c r="Q78" s="18">
        <f>O78*1.05</f>
        <v>3.0715027940559381</v>
      </c>
      <c r="R78" s="18">
        <f t="shared" si="4"/>
        <v>2.5490902499999999</v>
      </c>
      <c r="S78" s="18">
        <f t="shared" si="2"/>
        <v>14.097286365174689</v>
      </c>
      <c r="T78" s="22">
        <f t="shared" si="3"/>
        <v>42.842827680349373</v>
      </c>
      <c r="U78" s="101"/>
    </row>
    <row r="79" spans="1:22" s="4" customFormat="1" x14ac:dyDescent="0.25">
      <c r="A79" s="8" t="s">
        <v>421</v>
      </c>
      <c r="B79" s="12" t="s">
        <v>88</v>
      </c>
      <c r="C79" s="10" t="s">
        <v>312</v>
      </c>
      <c r="D79" s="103"/>
      <c r="E79" s="103"/>
      <c r="F79" s="103"/>
      <c r="G79" s="103"/>
      <c r="H79" s="103"/>
      <c r="I79" s="103"/>
      <c r="J79" s="18">
        <v>0</v>
      </c>
      <c r="K79" s="103"/>
      <c r="L79" s="103"/>
      <c r="M79" s="103"/>
      <c r="N79" s="103"/>
      <c r="O79" s="103"/>
      <c r="P79" s="103"/>
      <c r="Q79" s="103"/>
      <c r="R79" s="18">
        <f t="shared" si="4"/>
        <v>0</v>
      </c>
      <c r="S79" s="103">
        <f t="shared" si="2"/>
        <v>0</v>
      </c>
      <c r="T79" s="22">
        <f t="shared" si="3"/>
        <v>0</v>
      </c>
      <c r="U79" s="101"/>
    </row>
    <row r="80" spans="1:22" s="34" customFormat="1" x14ac:dyDescent="0.25">
      <c r="A80" s="57" t="s">
        <v>422</v>
      </c>
      <c r="B80" s="60" t="s">
        <v>427</v>
      </c>
      <c r="C80" s="59" t="s">
        <v>81</v>
      </c>
      <c r="D80" s="61">
        <f t="shared" ref="D80:O80" si="14">SUM(D81:D83)</f>
        <v>4.0777160000000007E-2</v>
      </c>
      <c r="E80" s="61">
        <f t="shared" si="14"/>
        <v>4.3654119999999998E-2</v>
      </c>
      <c r="F80" s="61">
        <f t="shared" si="14"/>
        <v>0</v>
      </c>
      <c r="G80" s="61">
        <f t="shared" si="14"/>
        <v>5.7196870000000004E-2</v>
      </c>
      <c r="H80" s="61">
        <f t="shared" si="14"/>
        <v>0</v>
      </c>
      <c r="I80" s="61">
        <f t="shared" si="14"/>
        <v>0.8149693899999999</v>
      </c>
      <c r="J80" s="18">
        <v>0</v>
      </c>
      <c r="K80" s="61">
        <f>K81+K83</f>
        <v>6.0056713500000004E-2</v>
      </c>
      <c r="L80" s="18">
        <v>0</v>
      </c>
      <c r="M80" s="61">
        <f>M81+M83</f>
        <v>6.3059549175000007E-2</v>
      </c>
      <c r="N80" s="18">
        <v>0</v>
      </c>
      <c r="O80" s="61">
        <f>O81+O83</f>
        <v>6.6212526633750018E-2</v>
      </c>
      <c r="P80" s="18">
        <v>0</v>
      </c>
      <c r="Q80" s="61">
        <f>Q81+Q83</f>
        <v>6.9523152965437512E-2</v>
      </c>
      <c r="R80" s="61">
        <f t="shared" si="4"/>
        <v>0</v>
      </c>
      <c r="S80" s="61">
        <f t="shared" si="2"/>
        <v>1.0738213322741874</v>
      </c>
      <c r="T80" s="22">
        <f t="shared" si="3"/>
        <v>2.2892708145483751</v>
      </c>
      <c r="U80" s="101"/>
    </row>
    <row r="81" spans="1:21" s="30" customFormat="1" x14ac:dyDescent="0.25">
      <c r="A81" s="35" t="s">
        <v>423</v>
      </c>
      <c r="B81" s="24" t="s">
        <v>54</v>
      </c>
      <c r="C81" s="36" t="s">
        <v>312</v>
      </c>
      <c r="D81" s="18">
        <v>3.5517410000000006E-2</v>
      </c>
      <c r="E81" s="18">
        <v>3.8749019999999995E-2</v>
      </c>
      <c r="F81" s="18">
        <v>0</v>
      </c>
      <c r="G81" s="18">
        <v>5.2732560000000005E-2</v>
      </c>
      <c r="H81" s="18">
        <v>0</v>
      </c>
      <c r="I81" s="18">
        <f>0.71+0.1</f>
        <v>0.80999999999999994</v>
      </c>
      <c r="J81" s="18">
        <v>0</v>
      </c>
      <c r="K81" s="18">
        <v>5.5369188000000007E-2</v>
      </c>
      <c r="L81" s="18">
        <v>0</v>
      </c>
      <c r="M81" s="18">
        <f>K81*1.05</f>
        <v>5.8137647400000013E-2</v>
      </c>
      <c r="N81" s="18">
        <v>0</v>
      </c>
      <c r="O81" s="18">
        <f>M81*1.05</f>
        <v>6.1044529770000015E-2</v>
      </c>
      <c r="P81" s="18">
        <v>0</v>
      </c>
      <c r="Q81" s="18">
        <f>O81*1.05</f>
        <v>6.4096756258500018E-2</v>
      </c>
      <c r="R81" s="18">
        <f t="shared" si="4"/>
        <v>0</v>
      </c>
      <c r="S81" s="18">
        <f t="shared" si="2"/>
        <v>1.0486481214284999</v>
      </c>
      <c r="T81" s="22">
        <f t="shared" si="3"/>
        <v>2.224295232857</v>
      </c>
      <c r="U81" s="101"/>
    </row>
    <row r="82" spans="1:21" s="4" customFormat="1" x14ac:dyDescent="0.25">
      <c r="A82" s="8" t="s">
        <v>424</v>
      </c>
      <c r="B82" s="12" t="s">
        <v>55</v>
      </c>
      <c r="C82" s="10" t="s">
        <v>312</v>
      </c>
      <c r="D82" s="103">
        <v>0</v>
      </c>
      <c r="E82" s="103">
        <v>0</v>
      </c>
      <c r="F82" s="103">
        <v>0</v>
      </c>
      <c r="G82" s="103">
        <v>0</v>
      </c>
      <c r="H82" s="103">
        <v>0</v>
      </c>
      <c r="I82" s="103">
        <v>0</v>
      </c>
      <c r="J82" s="18">
        <v>0</v>
      </c>
      <c r="K82" s="103">
        <v>0</v>
      </c>
      <c r="L82" s="103">
        <v>0</v>
      </c>
      <c r="M82" s="103">
        <v>0</v>
      </c>
      <c r="N82" s="103">
        <v>0</v>
      </c>
      <c r="O82" s="103">
        <v>0</v>
      </c>
      <c r="P82" s="103">
        <v>0</v>
      </c>
      <c r="Q82" s="103">
        <v>0</v>
      </c>
      <c r="R82" s="18">
        <f t="shared" si="4"/>
        <v>0</v>
      </c>
      <c r="S82" s="103">
        <f t="shared" si="2"/>
        <v>0</v>
      </c>
      <c r="T82" s="22">
        <f t="shared" si="3"/>
        <v>0</v>
      </c>
      <c r="U82" s="101"/>
    </row>
    <row r="83" spans="1:21" s="30" customFormat="1" x14ac:dyDescent="0.25">
      <c r="A83" s="35" t="s">
        <v>425</v>
      </c>
      <c r="B83" s="24" t="s">
        <v>4</v>
      </c>
      <c r="C83" s="36" t="s">
        <v>312</v>
      </c>
      <c r="D83" s="18">
        <v>5.2597500000000014E-3</v>
      </c>
      <c r="E83" s="18">
        <v>4.9050999999999999E-3</v>
      </c>
      <c r="F83" s="18">
        <v>0</v>
      </c>
      <c r="G83" s="18">
        <v>4.46431E-3</v>
      </c>
      <c r="H83" s="18">
        <v>0</v>
      </c>
      <c r="I83" s="18">
        <v>4.9693899999999997E-3</v>
      </c>
      <c r="J83" s="18">
        <v>0</v>
      </c>
      <c r="K83" s="18">
        <v>4.6875255000000003E-3</v>
      </c>
      <c r="L83" s="18">
        <v>0</v>
      </c>
      <c r="M83" s="18">
        <f>K83*1.05</f>
        <v>4.9219017750000002E-3</v>
      </c>
      <c r="N83" s="18">
        <v>0</v>
      </c>
      <c r="O83" s="18">
        <f>M83*1.05</f>
        <v>5.1679968637500006E-3</v>
      </c>
      <c r="P83" s="18">
        <v>0</v>
      </c>
      <c r="Q83" s="18">
        <f>O83*1.05</f>
        <v>5.4263967069375007E-3</v>
      </c>
      <c r="R83" s="18">
        <f t="shared" si="4"/>
        <v>0</v>
      </c>
      <c r="S83" s="18">
        <f t="shared" si="2"/>
        <v>2.5173210845687501E-2</v>
      </c>
      <c r="T83" s="22">
        <f t="shared" si="3"/>
        <v>6.4975581691375017E-2</v>
      </c>
      <c r="U83" s="101"/>
    </row>
    <row r="84" spans="1:21" s="34" customFormat="1" x14ac:dyDescent="0.25">
      <c r="A84" s="57" t="s">
        <v>16</v>
      </c>
      <c r="B84" s="58" t="s">
        <v>718</v>
      </c>
      <c r="C84" s="59" t="s">
        <v>312</v>
      </c>
      <c r="D84" s="61">
        <f t="shared" ref="D84:I84" si="15">D21-D36</f>
        <v>50.694084836310083</v>
      </c>
      <c r="E84" s="61">
        <f t="shared" si="15"/>
        <v>53.945864440000548</v>
      </c>
      <c r="F84" s="61">
        <f t="shared" si="15"/>
        <v>59.061679132325594</v>
      </c>
      <c r="G84" s="61">
        <f t="shared" si="15"/>
        <v>55.068756109999924</v>
      </c>
      <c r="H84" s="61">
        <f t="shared" si="15"/>
        <v>62.014763088941891</v>
      </c>
      <c r="I84" s="61">
        <f t="shared" si="15"/>
        <v>51.178585878783679</v>
      </c>
      <c r="J84" s="18">
        <v>0</v>
      </c>
      <c r="K84" s="61">
        <f>K93+K98</f>
        <v>45.951865379839838</v>
      </c>
      <c r="L84" s="18">
        <v>0</v>
      </c>
      <c r="M84" s="61">
        <f>M93+M98</f>
        <v>47.123176717848111</v>
      </c>
      <c r="N84" s="18">
        <v>0</v>
      </c>
      <c r="O84" s="61">
        <f>O93+O98</f>
        <v>55.191881736389483</v>
      </c>
      <c r="P84" s="18">
        <v>0</v>
      </c>
      <c r="Q84" s="61">
        <f>Q93+Q98</f>
        <v>59.402780322430772</v>
      </c>
      <c r="R84" s="61">
        <f t="shared" si="4"/>
        <v>62.014763088941891</v>
      </c>
      <c r="S84" s="61">
        <f t="shared" si="2"/>
        <v>258.84829003529188</v>
      </c>
      <c r="T84" s="22">
        <f t="shared" si="3"/>
        <v>860.49649076710375</v>
      </c>
      <c r="U84" s="101"/>
    </row>
    <row r="85" spans="1:21" s="4" customFormat="1" x14ac:dyDescent="0.25">
      <c r="A85" s="8" t="s">
        <v>35</v>
      </c>
      <c r="B85" s="9" t="s">
        <v>571</v>
      </c>
      <c r="C85" s="10" t="s">
        <v>312</v>
      </c>
      <c r="D85" s="103">
        <v>0</v>
      </c>
      <c r="E85" s="103">
        <v>0</v>
      </c>
      <c r="F85" s="103">
        <v>0</v>
      </c>
      <c r="G85" s="103">
        <v>0</v>
      </c>
      <c r="H85" s="103">
        <v>0</v>
      </c>
      <c r="I85" s="103">
        <v>0</v>
      </c>
      <c r="J85" s="18">
        <v>0</v>
      </c>
      <c r="K85" s="103">
        <v>0</v>
      </c>
      <c r="L85" s="103">
        <v>0</v>
      </c>
      <c r="M85" s="103">
        <v>0</v>
      </c>
      <c r="N85" s="103">
        <v>0</v>
      </c>
      <c r="O85" s="103">
        <v>0</v>
      </c>
      <c r="P85" s="103">
        <v>0</v>
      </c>
      <c r="Q85" s="103">
        <v>0</v>
      </c>
      <c r="R85" s="18">
        <f t="shared" si="4"/>
        <v>0</v>
      </c>
      <c r="S85" s="103">
        <f t="shared" ref="S85:S148" si="16">I85+K85+M85+O85+Q85</f>
        <v>0</v>
      </c>
      <c r="T85" s="22">
        <f t="shared" ref="T85:T148" si="17">SUM(D85:S85)</f>
        <v>0</v>
      </c>
      <c r="U85" s="101"/>
    </row>
    <row r="86" spans="1:21" s="4" customFormat="1" ht="25.5" x14ac:dyDescent="0.25">
      <c r="A86" s="8" t="s">
        <v>394</v>
      </c>
      <c r="B86" s="13" t="s">
        <v>461</v>
      </c>
      <c r="C86" s="10" t="s">
        <v>312</v>
      </c>
      <c r="D86" s="103">
        <v>0</v>
      </c>
      <c r="E86" s="103">
        <v>0</v>
      </c>
      <c r="F86" s="103">
        <v>0</v>
      </c>
      <c r="G86" s="103">
        <v>0</v>
      </c>
      <c r="H86" s="103">
        <v>0</v>
      </c>
      <c r="I86" s="103">
        <v>0</v>
      </c>
      <c r="J86" s="18">
        <v>0</v>
      </c>
      <c r="K86" s="103">
        <v>0</v>
      </c>
      <c r="L86" s="103">
        <v>0</v>
      </c>
      <c r="M86" s="103">
        <v>0</v>
      </c>
      <c r="N86" s="103">
        <v>0</v>
      </c>
      <c r="O86" s="103">
        <v>0</v>
      </c>
      <c r="P86" s="103">
        <v>0</v>
      </c>
      <c r="Q86" s="103">
        <v>0</v>
      </c>
      <c r="R86" s="18">
        <f t="shared" ref="R86:R149" si="18">H86</f>
        <v>0</v>
      </c>
      <c r="S86" s="103">
        <f t="shared" si="16"/>
        <v>0</v>
      </c>
      <c r="T86" s="22">
        <f t="shared" si="17"/>
        <v>0</v>
      </c>
      <c r="U86" s="101"/>
    </row>
    <row r="87" spans="1:21" s="4" customFormat="1" ht="25.5" x14ac:dyDescent="0.25">
      <c r="A87" s="8" t="s">
        <v>395</v>
      </c>
      <c r="B87" s="13" t="s">
        <v>462</v>
      </c>
      <c r="C87" s="10" t="s">
        <v>312</v>
      </c>
      <c r="D87" s="103">
        <v>0</v>
      </c>
      <c r="E87" s="103">
        <v>0</v>
      </c>
      <c r="F87" s="103">
        <v>0</v>
      </c>
      <c r="G87" s="103">
        <v>0</v>
      </c>
      <c r="H87" s="103">
        <v>0</v>
      </c>
      <c r="I87" s="103">
        <v>0</v>
      </c>
      <c r="J87" s="18">
        <v>0</v>
      </c>
      <c r="K87" s="103">
        <v>0</v>
      </c>
      <c r="L87" s="103">
        <v>0</v>
      </c>
      <c r="M87" s="103">
        <v>0</v>
      </c>
      <c r="N87" s="103">
        <v>0</v>
      </c>
      <c r="O87" s="103">
        <v>0</v>
      </c>
      <c r="P87" s="103">
        <v>0</v>
      </c>
      <c r="Q87" s="103">
        <v>0</v>
      </c>
      <c r="R87" s="18">
        <f t="shared" si="18"/>
        <v>0</v>
      </c>
      <c r="S87" s="103">
        <f t="shared" si="16"/>
        <v>0</v>
      </c>
      <c r="T87" s="22">
        <f t="shared" si="17"/>
        <v>0</v>
      </c>
      <c r="U87" s="101"/>
    </row>
    <row r="88" spans="1:21" s="4" customFormat="1" ht="25.5" x14ac:dyDescent="0.25">
      <c r="A88" s="8" t="s">
        <v>396</v>
      </c>
      <c r="B88" s="13" t="s">
        <v>447</v>
      </c>
      <c r="C88" s="10" t="s">
        <v>312</v>
      </c>
      <c r="D88" s="103">
        <v>0</v>
      </c>
      <c r="E88" s="103">
        <v>0</v>
      </c>
      <c r="F88" s="103">
        <v>0</v>
      </c>
      <c r="G88" s="103">
        <v>0</v>
      </c>
      <c r="H88" s="103">
        <v>0</v>
      </c>
      <c r="I88" s="103">
        <v>0</v>
      </c>
      <c r="J88" s="18">
        <v>0</v>
      </c>
      <c r="K88" s="103">
        <v>0</v>
      </c>
      <c r="L88" s="103">
        <v>0</v>
      </c>
      <c r="M88" s="103">
        <v>0</v>
      </c>
      <c r="N88" s="103">
        <v>0</v>
      </c>
      <c r="O88" s="103">
        <v>0</v>
      </c>
      <c r="P88" s="103">
        <v>0</v>
      </c>
      <c r="Q88" s="103">
        <v>0</v>
      </c>
      <c r="R88" s="18">
        <f t="shared" si="18"/>
        <v>0</v>
      </c>
      <c r="S88" s="103">
        <f t="shared" si="16"/>
        <v>0</v>
      </c>
      <c r="T88" s="22">
        <f t="shared" si="17"/>
        <v>0</v>
      </c>
      <c r="U88" s="101"/>
    </row>
    <row r="89" spans="1:21" s="4" customFormat="1" x14ac:dyDescent="0.25">
      <c r="A89" s="8" t="s">
        <v>36</v>
      </c>
      <c r="B89" s="9" t="s">
        <v>608</v>
      </c>
      <c r="C89" s="10" t="s">
        <v>312</v>
      </c>
      <c r="D89" s="103">
        <v>0</v>
      </c>
      <c r="E89" s="103">
        <v>0</v>
      </c>
      <c r="F89" s="103">
        <v>0</v>
      </c>
      <c r="G89" s="103">
        <v>0</v>
      </c>
      <c r="H89" s="103">
        <v>0</v>
      </c>
      <c r="I89" s="103">
        <v>0</v>
      </c>
      <c r="J89" s="18">
        <v>0</v>
      </c>
      <c r="K89" s="103">
        <v>0</v>
      </c>
      <c r="L89" s="103">
        <v>0</v>
      </c>
      <c r="M89" s="103">
        <v>0</v>
      </c>
      <c r="N89" s="103">
        <v>0</v>
      </c>
      <c r="O89" s="103">
        <v>0</v>
      </c>
      <c r="P89" s="103">
        <v>0</v>
      </c>
      <c r="Q89" s="103">
        <v>0</v>
      </c>
      <c r="R89" s="18">
        <f t="shared" si="18"/>
        <v>0</v>
      </c>
      <c r="S89" s="103">
        <f t="shared" si="16"/>
        <v>0</v>
      </c>
      <c r="T89" s="22">
        <f t="shared" si="17"/>
        <v>0</v>
      </c>
      <c r="U89" s="101"/>
    </row>
    <row r="90" spans="1:21" s="4" customFormat="1" x14ac:dyDescent="0.25">
      <c r="A90" s="8" t="s">
        <v>313</v>
      </c>
      <c r="B90" s="9" t="s">
        <v>501</v>
      </c>
      <c r="C90" s="10" t="s">
        <v>312</v>
      </c>
      <c r="D90" s="103">
        <v>0</v>
      </c>
      <c r="E90" s="103">
        <v>0</v>
      </c>
      <c r="F90" s="103">
        <v>0</v>
      </c>
      <c r="G90" s="103">
        <v>0</v>
      </c>
      <c r="H90" s="103">
        <v>0</v>
      </c>
      <c r="I90" s="103">
        <v>0</v>
      </c>
      <c r="J90" s="18">
        <v>0</v>
      </c>
      <c r="K90" s="103">
        <v>0</v>
      </c>
      <c r="L90" s="103">
        <v>0</v>
      </c>
      <c r="M90" s="103">
        <v>0</v>
      </c>
      <c r="N90" s="103">
        <v>0</v>
      </c>
      <c r="O90" s="103">
        <v>0</v>
      </c>
      <c r="P90" s="103">
        <v>0</v>
      </c>
      <c r="Q90" s="103">
        <v>0</v>
      </c>
      <c r="R90" s="18">
        <f t="shared" si="18"/>
        <v>0</v>
      </c>
      <c r="S90" s="103">
        <f t="shared" si="16"/>
        <v>0</v>
      </c>
      <c r="T90" s="22">
        <f t="shared" si="17"/>
        <v>0</v>
      </c>
      <c r="U90" s="101"/>
    </row>
    <row r="91" spans="1:21" s="4" customFormat="1" x14ac:dyDescent="0.25">
      <c r="A91" s="8" t="s">
        <v>314</v>
      </c>
      <c r="B91" s="9" t="s">
        <v>609</v>
      </c>
      <c r="C91" s="10" t="s">
        <v>312</v>
      </c>
      <c r="D91" s="103">
        <v>0</v>
      </c>
      <c r="E91" s="103">
        <v>0</v>
      </c>
      <c r="F91" s="103">
        <v>0</v>
      </c>
      <c r="G91" s="103">
        <v>0</v>
      </c>
      <c r="H91" s="103">
        <v>0</v>
      </c>
      <c r="I91" s="103">
        <v>0</v>
      </c>
      <c r="J91" s="18">
        <v>0</v>
      </c>
      <c r="K91" s="103">
        <v>0</v>
      </c>
      <c r="L91" s="103">
        <v>0</v>
      </c>
      <c r="M91" s="103">
        <v>0</v>
      </c>
      <c r="N91" s="103">
        <v>0</v>
      </c>
      <c r="O91" s="103">
        <v>0</v>
      </c>
      <c r="P91" s="103">
        <v>0</v>
      </c>
      <c r="Q91" s="103">
        <v>0</v>
      </c>
      <c r="R91" s="18">
        <f t="shared" si="18"/>
        <v>0</v>
      </c>
      <c r="S91" s="103">
        <f t="shared" si="16"/>
        <v>0</v>
      </c>
      <c r="T91" s="22">
        <f t="shared" si="17"/>
        <v>0</v>
      </c>
      <c r="U91" s="101"/>
    </row>
    <row r="92" spans="1:21" s="4" customFormat="1" x14ac:dyDescent="0.25">
      <c r="A92" s="8" t="s">
        <v>315</v>
      </c>
      <c r="B92" s="9" t="s">
        <v>502</v>
      </c>
      <c r="C92" s="10" t="s">
        <v>312</v>
      </c>
      <c r="D92" s="103">
        <v>0</v>
      </c>
      <c r="E92" s="103">
        <v>0</v>
      </c>
      <c r="F92" s="103">
        <v>0</v>
      </c>
      <c r="G92" s="103">
        <v>0</v>
      </c>
      <c r="H92" s="103">
        <v>0</v>
      </c>
      <c r="I92" s="103">
        <v>0</v>
      </c>
      <c r="J92" s="18">
        <v>0</v>
      </c>
      <c r="K92" s="103">
        <v>0</v>
      </c>
      <c r="L92" s="103">
        <v>0</v>
      </c>
      <c r="M92" s="103">
        <v>0</v>
      </c>
      <c r="N92" s="103">
        <v>0</v>
      </c>
      <c r="O92" s="103">
        <v>0</v>
      </c>
      <c r="P92" s="103">
        <v>0</v>
      </c>
      <c r="Q92" s="103">
        <v>0</v>
      </c>
      <c r="R92" s="18">
        <f t="shared" si="18"/>
        <v>0</v>
      </c>
      <c r="S92" s="103">
        <f t="shared" si="16"/>
        <v>0</v>
      </c>
      <c r="T92" s="22">
        <f t="shared" si="17"/>
        <v>0</v>
      </c>
      <c r="U92" s="101"/>
    </row>
    <row r="93" spans="1:21" s="30" customFormat="1" x14ac:dyDescent="0.25">
      <c r="A93" s="35" t="s">
        <v>316</v>
      </c>
      <c r="B93" s="19" t="s">
        <v>503</v>
      </c>
      <c r="C93" s="36" t="s">
        <v>312</v>
      </c>
      <c r="D93" s="18">
        <f t="shared" ref="D93:I93" si="19">D30-D45</f>
        <v>50.724153446310027</v>
      </c>
      <c r="E93" s="18">
        <f t="shared" si="19"/>
        <v>53.982691770000486</v>
      </c>
      <c r="F93" s="18">
        <f t="shared" si="19"/>
        <v>59.061679132325594</v>
      </c>
      <c r="G93" s="18">
        <f t="shared" si="19"/>
        <v>55.077672979999932</v>
      </c>
      <c r="H93" s="18">
        <f t="shared" si="19"/>
        <v>62.014763088941891</v>
      </c>
      <c r="I93" s="18">
        <f t="shared" si="19"/>
        <v>51.175682828783579</v>
      </c>
      <c r="J93" s="18">
        <v>0</v>
      </c>
      <c r="K93" s="18">
        <f>K30-K45</f>
        <v>45.974393269571351</v>
      </c>
      <c r="L93" s="18">
        <v>0</v>
      </c>
      <c r="M93" s="18">
        <f>M30-M45</f>
        <v>47.148320976596096</v>
      </c>
      <c r="N93" s="18">
        <v>0</v>
      </c>
      <c r="O93" s="18">
        <f>O30-O45</f>
        <v>55.214354637416136</v>
      </c>
      <c r="P93" s="18">
        <v>0</v>
      </c>
      <c r="Q93" s="18">
        <f>Q30-Q45</f>
        <v>59.425884326284063</v>
      </c>
      <c r="R93" s="18">
        <f t="shared" si="18"/>
        <v>62.014763088941891</v>
      </c>
      <c r="S93" s="18">
        <f t="shared" si="16"/>
        <v>258.93863603865123</v>
      </c>
      <c r="T93" s="22">
        <f t="shared" si="17"/>
        <v>860.75299558382233</v>
      </c>
      <c r="U93" s="101"/>
    </row>
    <row r="94" spans="1:21" s="4" customFormat="1" x14ac:dyDescent="0.25">
      <c r="A94" s="8" t="s">
        <v>317</v>
      </c>
      <c r="B94" s="9" t="s">
        <v>616</v>
      </c>
      <c r="C94" s="10" t="s">
        <v>312</v>
      </c>
      <c r="D94" s="103">
        <v>0</v>
      </c>
      <c r="E94" s="103">
        <v>0</v>
      </c>
      <c r="F94" s="103">
        <v>0</v>
      </c>
      <c r="G94" s="103">
        <v>0</v>
      </c>
      <c r="H94" s="103">
        <v>0</v>
      </c>
      <c r="I94" s="103">
        <v>0</v>
      </c>
      <c r="J94" s="18">
        <v>0</v>
      </c>
      <c r="K94" s="103">
        <v>0</v>
      </c>
      <c r="L94" s="103">
        <v>0</v>
      </c>
      <c r="M94" s="103">
        <v>0</v>
      </c>
      <c r="N94" s="103">
        <v>0</v>
      </c>
      <c r="O94" s="103">
        <v>0</v>
      </c>
      <c r="P94" s="103">
        <v>0</v>
      </c>
      <c r="Q94" s="103">
        <v>0</v>
      </c>
      <c r="R94" s="18">
        <f t="shared" si="18"/>
        <v>0</v>
      </c>
      <c r="S94" s="103">
        <f t="shared" si="16"/>
        <v>0</v>
      </c>
      <c r="T94" s="22">
        <f t="shared" si="17"/>
        <v>0</v>
      </c>
      <c r="U94" s="101"/>
    </row>
    <row r="95" spans="1:21" s="4" customFormat="1" ht="25.5" x14ac:dyDescent="0.25">
      <c r="A95" s="8" t="s">
        <v>318</v>
      </c>
      <c r="B95" s="11" t="s">
        <v>381</v>
      </c>
      <c r="C95" s="10" t="s">
        <v>312</v>
      </c>
      <c r="D95" s="103">
        <v>0</v>
      </c>
      <c r="E95" s="103">
        <v>0</v>
      </c>
      <c r="F95" s="103">
        <v>0</v>
      </c>
      <c r="G95" s="103">
        <v>0</v>
      </c>
      <c r="H95" s="103">
        <v>0</v>
      </c>
      <c r="I95" s="103">
        <v>0</v>
      </c>
      <c r="J95" s="18">
        <v>0</v>
      </c>
      <c r="K95" s="103">
        <v>0</v>
      </c>
      <c r="L95" s="103">
        <v>0</v>
      </c>
      <c r="M95" s="103">
        <v>0</v>
      </c>
      <c r="N95" s="103">
        <v>0</v>
      </c>
      <c r="O95" s="103">
        <v>0</v>
      </c>
      <c r="P95" s="103">
        <v>0</v>
      </c>
      <c r="Q95" s="103">
        <v>0</v>
      </c>
      <c r="R95" s="18">
        <f t="shared" si="18"/>
        <v>0</v>
      </c>
      <c r="S95" s="103">
        <f t="shared" si="16"/>
        <v>0</v>
      </c>
      <c r="T95" s="22">
        <f t="shared" si="17"/>
        <v>0</v>
      </c>
      <c r="U95" s="101"/>
    </row>
    <row r="96" spans="1:21" s="4" customFormat="1" x14ac:dyDescent="0.25">
      <c r="A96" s="8" t="s">
        <v>542</v>
      </c>
      <c r="B96" s="13" t="s">
        <v>207</v>
      </c>
      <c r="C96" s="10" t="s">
        <v>312</v>
      </c>
      <c r="D96" s="103">
        <v>0</v>
      </c>
      <c r="E96" s="103">
        <v>0</v>
      </c>
      <c r="F96" s="103">
        <v>0</v>
      </c>
      <c r="G96" s="103">
        <v>0</v>
      </c>
      <c r="H96" s="103">
        <v>0</v>
      </c>
      <c r="I96" s="103">
        <v>0</v>
      </c>
      <c r="J96" s="18">
        <v>0</v>
      </c>
      <c r="K96" s="103">
        <v>0</v>
      </c>
      <c r="L96" s="103">
        <v>0</v>
      </c>
      <c r="M96" s="103">
        <v>0</v>
      </c>
      <c r="N96" s="103">
        <v>0</v>
      </c>
      <c r="O96" s="103">
        <v>0</v>
      </c>
      <c r="P96" s="103">
        <v>0</v>
      </c>
      <c r="Q96" s="103">
        <v>0</v>
      </c>
      <c r="R96" s="18">
        <f t="shared" si="18"/>
        <v>0</v>
      </c>
      <c r="S96" s="103">
        <f t="shared" si="16"/>
        <v>0</v>
      </c>
      <c r="T96" s="22">
        <f t="shared" si="17"/>
        <v>0</v>
      </c>
      <c r="U96" s="101"/>
    </row>
    <row r="97" spans="1:21" s="4" customFormat="1" x14ac:dyDescent="0.25">
      <c r="A97" s="8" t="s">
        <v>543</v>
      </c>
      <c r="B97" s="12" t="s">
        <v>195</v>
      </c>
      <c r="C97" s="10" t="s">
        <v>312</v>
      </c>
      <c r="D97" s="103">
        <v>0</v>
      </c>
      <c r="E97" s="103">
        <v>0</v>
      </c>
      <c r="F97" s="103">
        <v>0</v>
      </c>
      <c r="G97" s="103">
        <v>0</v>
      </c>
      <c r="H97" s="103">
        <v>0</v>
      </c>
      <c r="I97" s="103">
        <v>0</v>
      </c>
      <c r="J97" s="18">
        <v>0</v>
      </c>
      <c r="K97" s="103">
        <v>0</v>
      </c>
      <c r="L97" s="103">
        <v>0</v>
      </c>
      <c r="M97" s="103">
        <v>0</v>
      </c>
      <c r="N97" s="103">
        <v>0</v>
      </c>
      <c r="O97" s="103">
        <v>0</v>
      </c>
      <c r="P97" s="103">
        <v>0</v>
      </c>
      <c r="Q97" s="103">
        <v>0</v>
      </c>
      <c r="R97" s="18">
        <f t="shared" si="18"/>
        <v>0</v>
      </c>
      <c r="S97" s="103">
        <f t="shared" si="16"/>
        <v>0</v>
      </c>
      <c r="T97" s="22">
        <f t="shared" si="17"/>
        <v>0</v>
      </c>
      <c r="U97" s="101"/>
    </row>
    <row r="98" spans="1:21" s="30" customFormat="1" x14ac:dyDescent="0.25">
      <c r="A98" s="35" t="s">
        <v>319</v>
      </c>
      <c r="B98" s="19" t="s">
        <v>504</v>
      </c>
      <c r="C98" s="36" t="s">
        <v>312</v>
      </c>
      <c r="D98" s="18">
        <f t="shared" ref="D98:I98" si="20">D35-D50</f>
        <v>-3.0068609999999996E-2</v>
      </c>
      <c r="E98" s="18">
        <f t="shared" si="20"/>
        <v>-3.6827329999999991E-2</v>
      </c>
      <c r="F98" s="18">
        <f t="shared" si="20"/>
        <v>0</v>
      </c>
      <c r="G98" s="18">
        <f t="shared" si="20"/>
        <v>-8.9168699999999101E-3</v>
      </c>
      <c r="H98" s="18">
        <f t="shared" si="20"/>
        <v>0</v>
      </c>
      <c r="I98" s="18">
        <f t="shared" si="20"/>
        <v>2.9030500000000736E-3</v>
      </c>
      <c r="J98" s="18">
        <v>0</v>
      </c>
      <c r="K98" s="18">
        <f>K35-K50</f>
        <v>-2.2527889731513318E-2</v>
      </c>
      <c r="L98" s="18">
        <v>0</v>
      </c>
      <c r="M98" s="18">
        <f>M35-M50</f>
        <v>-2.5144258747987258E-2</v>
      </c>
      <c r="N98" s="18">
        <v>0</v>
      </c>
      <c r="O98" s="18">
        <f>O35-O50</f>
        <v>-2.2472901026654113E-2</v>
      </c>
      <c r="P98" s="18">
        <v>0</v>
      </c>
      <c r="Q98" s="18">
        <f>Q35-Q50</f>
        <v>-2.3104003853289146E-2</v>
      </c>
      <c r="R98" s="18">
        <f t="shared" si="18"/>
        <v>0</v>
      </c>
      <c r="S98" s="18">
        <f t="shared" si="16"/>
        <v>-9.0346003359443761E-2</v>
      </c>
      <c r="T98" s="22">
        <f t="shared" si="17"/>
        <v>-0.25650481671888742</v>
      </c>
      <c r="U98" s="101"/>
    </row>
    <row r="99" spans="1:21" s="34" customFormat="1" x14ac:dyDescent="0.25">
      <c r="A99" s="57" t="s">
        <v>17</v>
      </c>
      <c r="B99" s="58" t="s">
        <v>719</v>
      </c>
      <c r="C99" s="59" t="s">
        <v>312</v>
      </c>
      <c r="D99" s="61">
        <f t="shared" ref="D99:I99" si="21">D100-D108</f>
        <v>7.1726756600000066</v>
      </c>
      <c r="E99" s="61">
        <f t="shared" si="21"/>
        <v>8.8162970999999999</v>
      </c>
      <c r="F99" s="61">
        <f t="shared" si="21"/>
        <v>-8.4240371250000017</v>
      </c>
      <c r="G99" s="61">
        <f t="shared" si="21"/>
        <v>36.52099982</v>
      </c>
      <c r="H99" s="61">
        <f t="shared" si="21"/>
        <v>-8.8452389812500041</v>
      </c>
      <c r="I99" s="61">
        <f t="shared" si="21"/>
        <v>34.548604307085412</v>
      </c>
      <c r="J99" s="18">
        <v>0</v>
      </c>
      <c r="K99" s="61">
        <v>38.347049810999998</v>
      </c>
      <c r="L99" s="18">
        <v>0</v>
      </c>
      <c r="M99" s="61">
        <f t="shared" ref="M99" si="22">M100-M108</f>
        <v>0.77110029674999758</v>
      </c>
      <c r="N99" s="18">
        <v>0</v>
      </c>
      <c r="O99" s="61">
        <f>O100-O108</f>
        <v>0.80965531158749826</v>
      </c>
      <c r="P99" s="18">
        <v>0</v>
      </c>
      <c r="Q99" s="61">
        <f t="shared" ref="Q99" si="23">Q100-Q108</f>
        <v>0.85013807716687317</v>
      </c>
      <c r="R99" s="61">
        <f t="shared" si="18"/>
        <v>-8.8452389812500041</v>
      </c>
      <c r="S99" s="61">
        <f t="shared" si="16"/>
        <v>75.326547803589776</v>
      </c>
      <c r="T99" s="22">
        <f t="shared" si="17"/>
        <v>177.04855309967957</v>
      </c>
      <c r="U99" s="101"/>
    </row>
    <row r="100" spans="1:21" s="30" customFormat="1" x14ac:dyDescent="0.25">
      <c r="A100" s="35" t="s">
        <v>42</v>
      </c>
      <c r="B100" s="38" t="s">
        <v>577</v>
      </c>
      <c r="C100" s="36" t="s">
        <v>312</v>
      </c>
      <c r="D100" s="18">
        <f t="shared" ref="D100:O100" si="24">D101+D102+D103+D105</f>
        <v>16.903385750000005</v>
      </c>
      <c r="E100" s="18">
        <f t="shared" si="24"/>
        <v>13.104681960000001</v>
      </c>
      <c r="F100" s="18">
        <f t="shared" si="24"/>
        <v>13.15062</v>
      </c>
      <c r="G100" s="18">
        <f t="shared" si="24"/>
        <v>47.134278549999998</v>
      </c>
      <c r="H100" s="18">
        <f t="shared" si="24"/>
        <v>13.808151000000001</v>
      </c>
      <c r="I100" s="18">
        <f t="shared" si="24"/>
        <v>40.636151429979464</v>
      </c>
      <c r="J100" s="18">
        <v>0</v>
      </c>
      <c r="K100" s="18">
        <f>K102+K103+K104+K105</f>
        <v>11.8783239015</v>
      </c>
      <c r="L100" s="18">
        <v>0</v>
      </c>
      <c r="M100" s="18">
        <f>M102+M103+M104+M105</f>
        <v>12.472240096575</v>
      </c>
      <c r="N100" s="18">
        <v>0</v>
      </c>
      <c r="O100" s="18">
        <f>O102+O103+O104+O105</f>
        <v>13.09585210140375</v>
      </c>
      <c r="P100" s="18">
        <v>0</v>
      </c>
      <c r="Q100" s="18">
        <f>Q102+Q103+Q104+Q105</f>
        <v>13.750644706473938</v>
      </c>
      <c r="R100" s="18">
        <f t="shared" si="18"/>
        <v>13.808151000000001</v>
      </c>
      <c r="S100" s="18">
        <f t="shared" si="16"/>
        <v>91.833212235932137</v>
      </c>
      <c r="T100" s="22">
        <f t="shared" si="17"/>
        <v>301.57569273186436</v>
      </c>
      <c r="U100" s="101"/>
    </row>
    <row r="101" spans="1:21" s="4" customFormat="1" x14ac:dyDescent="0.25">
      <c r="A101" s="8" t="s">
        <v>43</v>
      </c>
      <c r="B101" s="13" t="s">
        <v>495</v>
      </c>
      <c r="C101" s="10" t="s">
        <v>312</v>
      </c>
      <c r="D101" s="103">
        <v>0</v>
      </c>
      <c r="E101" s="103">
        <v>0</v>
      </c>
      <c r="F101" s="103">
        <v>0</v>
      </c>
      <c r="G101" s="103">
        <v>0</v>
      </c>
      <c r="H101" s="103">
        <v>0</v>
      </c>
      <c r="I101" s="103">
        <v>0</v>
      </c>
      <c r="J101" s="18">
        <v>0</v>
      </c>
      <c r="K101" s="103">
        <v>0</v>
      </c>
      <c r="L101" s="103">
        <v>0</v>
      </c>
      <c r="M101" s="103">
        <v>0</v>
      </c>
      <c r="N101" s="103">
        <v>0</v>
      </c>
      <c r="O101" s="103">
        <v>0</v>
      </c>
      <c r="P101" s="103">
        <v>0</v>
      </c>
      <c r="Q101" s="103">
        <v>0</v>
      </c>
      <c r="R101" s="18">
        <f t="shared" si="18"/>
        <v>0</v>
      </c>
      <c r="S101" s="103">
        <f t="shared" si="16"/>
        <v>0</v>
      </c>
      <c r="T101" s="22">
        <f t="shared" si="17"/>
        <v>0</v>
      </c>
      <c r="U101" s="101"/>
    </row>
    <row r="102" spans="1:21" s="30" customFormat="1" x14ac:dyDescent="0.25">
      <c r="A102" s="35" t="s">
        <v>44</v>
      </c>
      <c r="B102" s="38" t="s">
        <v>496</v>
      </c>
      <c r="C102" s="36" t="s">
        <v>312</v>
      </c>
      <c r="D102" s="18">
        <v>2.7070278499999998</v>
      </c>
      <c r="E102" s="18">
        <v>12.31663915</v>
      </c>
      <c r="F102" s="18">
        <v>1.6380393750000002</v>
      </c>
      <c r="G102" s="18">
        <v>35.821589119999999</v>
      </c>
      <c r="H102" s="18">
        <v>1.7199413437500002</v>
      </c>
      <c r="I102" s="18">
        <v>34.216307109979468</v>
      </c>
      <c r="J102" s="18">
        <v>0</v>
      </c>
      <c r="K102" s="18">
        <v>0</v>
      </c>
      <c r="L102" s="18">
        <v>0</v>
      </c>
      <c r="M102" s="18">
        <f>K102*1.05</f>
        <v>0</v>
      </c>
      <c r="N102" s="18">
        <v>0</v>
      </c>
      <c r="O102" s="18">
        <f>M102*1.05</f>
        <v>0</v>
      </c>
      <c r="P102" s="18">
        <v>0</v>
      </c>
      <c r="Q102" s="18">
        <f>O102*1.05</f>
        <v>0</v>
      </c>
      <c r="R102" s="18">
        <f t="shared" si="18"/>
        <v>1.7199413437500002</v>
      </c>
      <c r="S102" s="18">
        <f t="shared" si="16"/>
        <v>34.216307109979468</v>
      </c>
      <c r="T102" s="22">
        <f t="shared" si="17"/>
        <v>124.35579240245893</v>
      </c>
      <c r="U102" s="101"/>
    </row>
    <row r="103" spans="1:21" s="30" customFormat="1" x14ac:dyDescent="0.25">
      <c r="A103" s="35" t="s">
        <v>58</v>
      </c>
      <c r="B103" s="38" t="s">
        <v>578</v>
      </c>
      <c r="C103" s="36" t="s">
        <v>312</v>
      </c>
      <c r="D103" s="18">
        <f t="shared" ref="D103:Q103" si="25">D104</f>
        <v>12.832796420000003</v>
      </c>
      <c r="E103" s="18">
        <f t="shared" si="25"/>
        <v>0.15108576999999998</v>
      </c>
      <c r="F103" s="18">
        <f t="shared" si="25"/>
        <v>10.100278125000001</v>
      </c>
      <c r="G103" s="18">
        <f t="shared" si="25"/>
        <v>6.8651585800000001</v>
      </c>
      <c r="H103" s="18">
        <f t="shared" si="25"/>
        <v>10.605292031250002</v>
      </c>
      <c r="I103" s="18">
        <f t="shared" si="25"/>
        <v>2.6254304700000013</v>
      </c>
      <c r="J103" s="18">
        <v>0</v>
      </c>
      <c r="K103" s="18">
        <v>0</v>
      </c>
      <c r="L103" s="18">
        <v>0</v>
      </c>
      <c r="M103" s="18">
        <v>0</v>
      </c>
      <c r="N103" s="18">
        <v>0</v>
      </c>
      <c r="O103" s="18">
        <v>0</v>
      </c>
      <c r="P103" s="18">
        <v>0</v>
      </c>
      <c r="Q103" s="18"/>
      <c r="R103" s="18">
        <f t="shared" si="18"/>
        <v>10.605292031250002</v>
      </c>
      <c r="S103" s="18">
        <f t="shared" si="16"/>
        <v>2.6254304700000013</v>
      </c>
      <c r="T103" s="22">
        <f t="shared" si="17"/>
        <v>56.410763897500004</v>
      </c>
      <c r="U103" s="101"/>
    </row>
    <row r="104" spans="1:21" s="30" customFormat="1" x14ac:dyDescent="0.25">
      <c r="A104" s="35" t="s">
        <v>89</v>
      </c>
      <c r="B104" s="24" t="s">
        <v>210</v>
      </c>
      <c r="C104" s="36" t="s">
        <v>312</v>
      </c>
      <c r="D104" s="18">
        <v>12.832796420000003</v>
      </c>
      <c r="E104" s="18">
        <f>151085.77/1000000</f>
        <v>0.15108576999999998</v>
      </c>
      <c r="F104" s="18">
        <v>10.100278125000001</v>
      </c>
      <c r="G104" s="18">
        <f>6865158.58/1000000</f>
        <v>6.8651585800000001</v>
      </c>
      <c r="H104" s="18">
        <v>10.605292031250002</v>
      </c>
      <c r="I104" s="18">
        <v>2.6254304700000013</v>
      </c>
      <c r="J104" s="18">
        <v>0</v>
      </c>
      <c r="K104" s="18">
        <v>7.2084165090000001</v>
      </c>
      <c r="L104" s="18">
        <v>0</v>
      </c>
      <c r="M104" s="18">
        <f>K104*1.05</f>
        <v>7.5688373344500004</v>
      </c>
      <c r="N104" s="18">
        <v>0</v>
      </c>
      <c r="O104" s="18">
        <f>M104*1.05</f>
        <v>7.9472792011725009</v>
      </c>
      <c r="P104" s="18">
        <v>0</v>
      </c>
      <c r="Q104" s="18">
        <f>O104*1.05</f>
        <v>8.3446431612311258</v>
      </c>
      <c r="R104" s="18">
        <f t="shared" si="18"/>
        <v>10.605292031250002</v>
      </c>
      <c r="S104" s="18">
        <f t="shared" si="16"/>
        <v>33.694606675853628</v>
      </c>
      <c r="T104" s="22">
        <f t="shared" si="17"/>
        <v>118.54911630920728</v>
      </c>
      <c r="U104" s="101"/>
    </row>
    <row r="105" spans="1:21" s="30" customFormat="1" x14ac:dyDescent="0.25">
      <c r="A105" s="35" t="s">
        <v>59</v>
      </c>
      <c r="B105" s="24" t="s">
        <v>497</v>
      </c>
      <c r="C105" s="36" t="s">
        <v>312</v>
      </c>
      <c r="D105" s="18">
        <v>1.3635614800000031</v>
      </c>
      <c r="E105" s="18">
        <v>0.63695704000000042</v>
      </c>
      <c r="F105" s="18">
        <v>1.4123024999999996</v>
      </c>
      <c r="G105" s="18">
        <v>4.4475308499999997</v>
      </c>
      <c r="H105" s="18">
        <v>1.4829176249999996</v>
      </c>
      <c r="I105" s="18">
        <v>3.794413849999998</v>
      </c>
      <c r="J105" s="18">
        <v>0</v>
      </c>
      <c r="K105" s="18">
        <v>4.6699073924999999</v>
      </c>
      <c r="L105" s="18">
        <v>0</v>
      </c>
      <c r="M105" s="18">
        <f>K105*1.05</f>
        <v>4.9034027621250003</v>
      </c>
      <c r="N105" s="18">
        <v>0</v>
      </c>
      <c r="O105" s="18">
        <f>M105*1.05</f>
        <v>5.1485729002312501</v>
      </c>
      <c r="P105" s="18">
        <v>0</v>
      </c>
      <c r="Q105" s="18">
        <f>O105*1.05</f>
        <v>5.4060015452428125</v>
      </c>
      <c r="R105" s="18">
        <f t="shared" si="18"/>
        <v>1.4829176249999996</v>
      </c>
      <c r="S105" s="18">
        <f t="shared" si="16"/>
        <v>23.922298450099063</v>
      </c>
      <c r="T105" s="22">
        <f t="shared" si="17"/>
        <v>58.670784020198127</v>
      </c>
      <c r="U105" s="101"/>
    </row>
    <row r="106" spans="1:21" s="4" customFormat="1" x14ac:dyDescent="0.25">
      <c r="A106" s="8" t="s">
        <v>660</v>
      </c>
      <c r="B106" s="13" t="s">
        <v>659</v>
      </c>
      <c r="C106" s="10" t="s">
        <v>312</v>
      </c>
      <c r="D106" s="103">
        <v>0</v>
      </c>
      <c r="E106" s="103">
        <v>0</v>
      </c>
      <c r="F106" s="103">
        <v>0</v>
      </c>
      <c r="G106" s="103">
        <v>0</v>
      </c>
      <c r="H106" s="103">
        <v>0</v>
      </c>
      <c r="I106" s="103">
        <v>0</v>
      </c>
      <c r="J106" s="18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0</v>
      </c>
      <c r="R106" s="18">
        <f t="shared" si="18"/>
        <v>0</v>
      </c>
      <c r="S106" s="103">
        <f t="shared" si="16"/>
        <v>0</v>
      </c>
      <c r="T106" s="22">
        <f t="shared" si="17"/>
        <v>0</v>
      </c>
      <c r="U106" s="101"/>
    </row>
    <row r="107" spans="1:21" s="4" customFormat="1" x14ac:dyDescent="0.25">
      <c r="A107" s="8" t="s">
        <v>680</v>
      </c>
      <c r="B107" s="13" t="s">
        <v>661</v>
      </c>
      <c r="C107" s="10" t="s">
        <v>312</v>
      </c>
      <c r="D107" s="103">
        <v>0</v>
      </c>
      <c r="E107" s="103">
        <v>0</v>
      </c>
      <c r="F107" s="103">
        <v>0</v>
      </c>
      <c r="G107" s="103">
        <v>0</v>
      </c>
      <c r="H107" s="103">
        <v>0</v>
      </c>
      <c r="I107" s="103">
        <v>0</v>
      </c>
      <c r="J107" s="18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0</v>
      </c>
      <c r="R107" s="18">
        <f t="shared" si="18"/>
        <v>0</v>
      </c>
      <c r="S107" s="103">
        <f t="shared" si="16"/>
        <v>0</v>
      </c>
      <c r="T107" s="22">
        <f t="shared" si="17"/>
        <v>0</v>
      </c>
      <c r="U107" s="101"/>
    </row>
    <row r="108" spans="1:21" s="30" customFormat="1" x14ac:dyDescent="0.25">
      <c r="A108" s="35" t="s">
        <v>45</v>
      </c>
      <c r="B108" s="24" t="s">
        <v>576</v>
      </c>
      <c r="C108" s="36" t="s">
        <v>312</v>
      </c>
      <c r="D108" s="18">
        <f t="shared" ref="D108:O108" si="26">D109+D110+D113+D115</f>
        <v>9.7307100899999988</v>
      </c>
      <c r="E108" s="18">
        <f t="shared" si="26"/>
        <v>4.2883848600000007</v>
      </c>
      <c r="F108" s="18">
        <f t="shared" si="26"/>
        <v>21.574657125000002</v>
      </c>
      <c r="G108" s="18">
        <f t="shared" si="26"/>
        <v>10.613278730000001</v>
      </c>
      <c r="H108" s="18">
        <f t="shared" si="26"/>
        <v>22.653389981250005</v>
      </c>
      <c r="I108" s="18">
        <f t="shared" si="26"/>
        <v>6.0875471228940494</v>
      </c>
      <c r="J108" s="18">
        <v>0</v>
      </c>
      <c r="K108" s="18">
        <f>K109+K112+K113+K115</f>
        <v>11.143942666500001</v>
      </c>
      <c r="L108" s="18">
        <v>0</v>
      </c>
      <c r="M108" s="18">
        <f>M109+M112+M113+M115</f>
        <v>11.701139799825002</v>
      </c>
      <c r="N108" s="18">
        <v>0</v>
      </c>
      <c r="O108" s="18">
        <f>O109+O112+O113+O115</f>
        <v>12.286196789816252</v>
      </c>
      <c r="P108" s="18">
        <v>0</v>
      </c>
      <c r="Q108" s="18">
        <f>Q109+Q112+Q113+Q115</f>
        <v>12.900506629307065</v>
      </c>
      <c r="R108" s="18">
        <f t="shared" si="18"/>
        <v>22.653389981250005</v>
      </c>
      <c r="S108" s="18">
        <f t="shared" si="16"/>
        <v>54.119333008342373</v>
      </c>
      <c r="T108" s="22">
        <f t="shared" si="17"/>
        <v>199.75247678418475</v>
      </c>
      <c r="U108" s="101"/>
    </row>
    <row r="109" spans="1:21" s="30" customFormat="1" x14ac:dyDescent="0.25">
      <c r="A109" s="35" t="s">
        <v>90</v>
      </c>
      <c r="B109" s="24" t="s">
        <v>498</v>
      </c>
      <c r="C109" s="36" t="s">
        <v>312</v>
      </c>
      <c r="D109" s="18">
        <v>1.36604514</v>
      </c>
      <c r="E109" s="18">
        <v>1.9087552200000002</v>
      </c>
      <c r="F109" s="18">
        <v>1.0754336250000001</v>
      </c>
      <c r="G109" s="18">
        <v>1.9647178999999999</v>
      </c>
      <c r="H109" s="18">
        <v>1.12920530625</v>
      </c>
      <c r="I109" s="18">
        <v>2.8738299999999999</v>
      </c>
      <c r="J109" s="18">
        <v>0</v>
      </c>
      <c r="K109" s="18">
        <v>2.0629537949999999</v>
      </c>
      <c r="L109" s="18">
        <v>0</v>
      </c>
      <c r="M109" s="18">
        <f>K109*1.05</f>
        <v>2.16610148475</v>
      </c>
      <c r="N109" s="18">
        <v>0</v>
      </c>
      <c r="O109" s="18">
        <f>M109*1.05</f>
        <v>2.2744065589875002</v>
      </c>
      <c r="P109" s="18">
        <v>0</v>
      </c>
      <c r="Q109" s="18">
        <f>O109*1.05</f>
        <v>2.3881268869368752</v>
      </c>
      <c r="R109" s="18">
        <f t="shared" si="18"/>
        <v>1.12920530625</v>
      </c>
      <c r="S109" s="18">
        <f t="shared" si="16"/>
        <v>11.765418725674376</v>
      </c>
      <c r="T109" s="22">
        <f t="shared" si="17"/>
        <v>32.104199948848752</v>
      </c>
      <c r="U109" s="101"/>
    </row>
    <row r="110" spans="1:21" s="4" customFormat="1" x14ac:dyDescent="0.25">
      <c r="A110" s="8" t="s">
        <v>91</v>
      </c>
      <c r="B110" s="12" t="s">
        <v>499</v>
      </c>
      <c r="C110" s="10" t="s">
        <v>312</v>
      </c>
      <c r="D110" s="103">
        <v>0</v>
      </c>
      <c r="E110" s="103">
        <v>0</v>
      </c>
      <c r="F110" s="103">
        <v>0</v>
      </c>
      <c r="G110" s="103">
        <v>0</v>
      </c>
      <c r="H110" s="103">
        <v>0</v>
      </c>
      <c r="I110" s="103">
        <v>0</v>
      </c>
      <c r="J110" s="18">
        <v>0</v>
      </c>
      <c r="K110" s="103">
        <v>0</v>
      </c>
      <c r="L110" s="103">
        <f>K110*1.05</f>
        <v>0</v>
      </c>
      <c r="M110" s="103">
        <f>K110*1.05</f>
        <v>0</v>
      </c>
      <c r="N110" s="103">
        <f>M110*1.05</f>
        <v>0</v>
      </c>
      <c r="O110" s="103">
        <f>N110*1.05</f>
        <v>0</v>
      </c>
      <c r="P110" s="103">
        <f>O110*1.05</f>
        <v>0</v>
      </c>
      <c r="Q110" s="103">
        <f>O110*1.05</f>
        <v>0</v>
      </c>
      <c r="R110" s="18">
        <f t="shared" si="18"/>
        <v>0</v>
      </c>
      <c r="S110" s="103">
        <f t="shared" si="16"/>
        <v>0</v>
      </c>
      <c r="T110" s="22">
        <f t="shared" si="17"/>
        <v>0</v>
      </c>
      <c r="U110" s="101"/>
    </row>
    <row r="111" spans="1:21" s="4" customFormat="1" x14ac:dyDescent="0.25">
      <c r="A111" s="8" t="s">
        <v>662</v>
      </c>
      <c r="B111" s="14" t="s">
        <v>689</v>
      </c>
      <c r="C111" s="10" t="s">
        <v>312</v>
      </c>
      <c r="D111" s="103">
        <v>0</v>
      </c>
      <c r="E111" s="103">
        <v>0</v>
      </c>
      <c r="F111" s="103">
        <v>0</v>
      </c>
      <c r="G111" s="103">
        <v>0</v>
      </c>
      <c r="H111" s="103">
        <v>0</v>
      </c>
      <c r="I111" s="103">
        <v>0</v>
      </c>
      <c r="J111" s="18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0</v>
      </c>
      <c r="R111" s="18">
        <f t="shared" si="18"/>
        <v>0</v>
      </c>
      <c r="S111" s="103">
        <f t="shared" si="16"/>
        <v>0</v>
      </c>
      <c r="T111" s="22">
        <f t="shared" si="17"/>
        <v>0</v>
      </c>
      <c r="U111" s="101"/>
    </row>
    <row r="112" spans="1:21" s="30" customFormat="1" x14ac:dyDescent="0.25">
      <c r="A112" s="35" t="s">
        <v>92</v>
      </c>
      <c r="B112" s="24" t="s">
        <v>579</v>
      </c>
      <c r="C112" s="36" t="s">
        <v>312</v>
      </c>
      <c r="D112" s="18">
        <f t="shared" ref="D112:I112" si="27">D113</f>
        <v>0.12622984999999998</v>
      </c>
      <c r="E112" s="18">
        <f t="shared" si="27"/>
        <v>3.9221499999999999E-2</v>
      </c>
      <c r="F112" s="18">
        <f t="shared" si="27"/>
        <v>8.2793340000000022</v>
      </c>
      <c r="G112" s="18">
        <f t="shared" si="27"/>
        <v>5.8585107800000005</v>
      </c>
      <c r="H112" s="18">
        <f t="shared" si="27"/>
        <v>8.6933007000000035</v>
      </c>
      <c r="I112" s="18">
        <f t="shared" si="27"/>
        <v>0</v>
      </c>
      <c r="J112" s="18">
        <v>0</v>
      </c>
      <c r="K112" s="18">
        <v>0</v>
      </c>
      <c r="L112" s="18">
        <v>0</v>
      </c>
      <c r="M112" s="18">
        <v>0</v>
      </c>
      <c r="N112" s="18">
        <v>0</v>
      </c>
      <c r="O112" s="18">
        <v>0</v>
      </c>
      <c r="P112" s="18">
        <v>0</v>
      </c>
      <c r="Q112" s="18">
        <v>0</v>
      </c>
      <c r="R112" s="18">
        <f t="shared" si="18"/>
        <v>8.6933007000000035</v>
      </c>
      <c r="S112" s="18">
        <f t="shared" si="16"/>
        <v>0</v>
      </c>
      <c r="T112" s="22">
        <f t="shared" si="17"/>
        <v>31.68989753000001</v>
      </c>
      <c r="U112" s="101"/>
    </row>
    <row r="113" spans="1:21" s="30" customFormat="1" x14ac:dyDescent="0.25">
      <c r="A113" s="35" t="s">
        <v>93</v>
      </c>
      <c r="B113" s="24" t="s">
        <v>211</v>
      </c>
      <c r="C113" s="36" t="s">
        <v>312</v>
      </c>
      <c r="D113" s="18">
        <v>0.12622984999999998</v>
      </c>
      <c r="E113" s="18">
        <f>39221.5/1000000</f>
        <v>3.9221499999999999E-2</v>
      </c>
      <c r="F113" s="18">
        <v>8.2793340000000022</v>
      </c>
      <c r="G113" s="18">
        <f>5858510.78/1000000</f>
        <v>5.8585107800000005</v>
      </c>
      <c r="H113" s="18">
        <v>8.6933007000000035</v>
      </c>
      <c r="I113" s="18">
        <v>0</v>
      </c>
      <c r="J113" s="18">
        <v>0</v>
      </c>
      <c r="K113" s="18">
        <v>6.151436319000001</v>
      </c>
      <c r="L113" s="18">
        <v>0</v>
      </c>
      <c r="M113" s="18">
        <f>K113*1.05</f>
        <v>6.4590081349500013</v>
      </c>
      <c r="N113" s="18">
        <v>0</v>
      </c>
      <c r="O113" s="18">
        <f>M113*1.05</f>
        <v>6.7819585416975015</v>
      </c>
      <c r="P113" s="18">
        <v>0</v>
      </c>
      <c r="Q113" s="18">
        <f>O113*1.05</f>
        <v>7.1210564687823767</v>
      </c>
      <c r="R113" s="18">
        <f t="shared" si="18"/>
        <v>8.6933007000000035</v>
      </c>
      <c r="S113" s="18">
        <f t="shared" si="16"/>
        <v>26.513459464429882</v>
      </c>
      <c r="T113" s="22">
        <f t="shared" si="17"/>
        <v>84.716816458859768</v>
      </c>
      <c r="U113" s="101"/>
    </row>
    <row r="114" spans="1:21" s="4" customFormat="1" x14ac:dyDescent="0.25">
      <c r="A114" s="8" t="s">
        <v>663</v>
      </c>
      <c r="B114" s="14" t="s">
        <v>664</v>
      </c>
      <c r="C114" s="10" t="s">
        <v>312</v>
      </c>
      <c r="D114" s="103">
        <v>0</v>
      </c>
      <c r="E114" s="103">
        <v>0</v>
      </c>
      <c r="F114" s="103">
        <v>0</v>
      </c>
      <c r="G114" s="103">
        <v>0</v>
      </c>
      <c r="H114" s="103">
        <v>0</v>
      </c>
      <c r="I114" s="103">
        <v>0</v>
      </c>
      <c r="J114" s="18">
        <v>0</v>
      </c>
      <c r="K114" s="103">
        <v>0</v>
      </c>
      <c r="L114" s="103">
        <v>0</v>
      </c>
      <c r="M114" s="103">
        <v>0</v>
      </c>
      <c r="N114" s="103">
        <v>0</v>
      </c>
      <c r="O114" s="103">
        <v>0</v>
      </c>
      <c r="P114" s="103">
        <v>0</v>
      </c>
      <c r="Q114" s="103">
        <v>0</v>
      </c>
      <c r="R114" s="18">
        <f t="shared" si="18"/>
        <v>0</v>
      </c>
      <c r="S114" s="103">
        <f t="shared" si="16"/>
        <v>0</v>
      </c>
      <c r="T114" s="22">
        <f t="shared" si="17"/>
        <v>0</v>
      </c>
      <c r="U114" s="101"/>
    </row>
    <row r="115" spans="1:21" s="30" customFormat="1" x14ac:dyDescent="0.25">
      <c r="A115" s="35" t="s">
        <v>94</v>
      </c>
      <c r="B115" s="24" t="s">
        <v>500</v>
      </c>
      <c r="C115" s="36" t="s">
        <v>312</v>
      </c>
      <c r="D115" s="18">
        <v>8.2384350999999985</v>
      </c>
      <c r="E115" s="18">
        <v>2.3404081400000005</v>
      </c>
      <c r="F115" s="18">
        <v>12.219889500000001</v>
      </c>
      <c r="G115" s="18">
        <v>2.7900500500000005</v>
      </c>
      <c r="H115" s="18">
        <v>12.830883975000001</v>
      </c>
      <c r="I115" s="18">
        <v>3.2137171228940495</v>
      </c>
      <c r="J115" s="18">
        <v>0</v>
      </c>
      <c r="K115" s="18">
        <v>2.9295525525000006</v>
      </c>
      <c r="L115" s="18">
        <v>0</v>
      </c>
      <c r="M115" s="18">
        <f>K115*1.05</f>
        <v>3.0760301801250005</v>
      </c>
      <c r="N115" s="18">
        <v>0</v>
      </c>
      <c r="O115" s="18">
        <f>M115*1.05</f>
        <v>3.2298316891312506</v>
      </c>
      <c r="P115" s="18">
        <v>0</v>
      </c>
      <c r="Q115" s="18">
        <f>O115*1.05</f>
        <v>3.3913232735878132</v>
      </c>
      <c r="R115" s="18">
        <f t="shared" si="18"/>
        <v>12.830883975000001</v>
      </c>
      <c r="S115" s="18">
        <f t="shared" si="16"/>
        <v>15.840454818238115</v>
      </c>
      <c r="T115" s="22">
        <f t="shared" si="17"/>
        <v>82.931460376476238</v>
      </c>
      <c r="U115" s="101"/>
    </row>
    <row r="116" spans="1:21" s="4" customFormat="1" x14ac:dyDescent="0.25">
      <c r="A116" s="8" t="s">
        <v>666</v>
      </c>
      <c r="B116" s="12" t="s">
        <v>665</v>
      </c>
      <c r="C116" s="10" t="s">
        <v>312</v>
      </c>
      <c r="D116" s="103">
        <v>0</v>
      </c>
      <c r="E116" s="103">
        <v>0</v>
      </c>
      <c r="F116" s="103">
        <v>0</v>
      </c>
      <c r="G116" s="103">
        <v>0</v>
      </c>
      <c r="H116" s="103">
        <v>0</v>
      </c>
      <c r="I116" s="103">
        <v>0</v>
      </c>
      <c r="J116" s="18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0</v>
      </c>
      <c r="R116" s="18">
        <f t="shared" si="18"/>
        <v>0</v>
      </c>
      <c r="S116" s="103">
        <f t="shared" si="16"/>
        <v>0</v>
      </c>
      <c r="T116" s="22">
        <f t="shared" si="17"/>
        <v>0</v>
      </c>
      <c r="U116" s="101"/>
    </row>
    <row r="117" spans="1:21" s="4" customFormat="1" x14ac:dyDescent="0.25">
      <c r="A117" s="8" t="s">
        <v>668</v>
      </c>
      <c r="B117" s="12" t="s">
        <v>667</v>
      </c>
      <c r="C117" s="10" t="s">
        <v>312</v>
      </c>
      <c r="D117" s="103">
        <v>0</v>
      </c>
      <c r="E117" s="103">
        <v>0</v>
      </c>
      <c r="F117" s="103">
        <v>0</v>
      </c>
      <c r="G117" s="103">
        <v>0</v>
      </c>
      <c r="H117" s="103">
        <v>0</v>
      </c>
      <c r="I117" s="103">
        <v>0</v>
      </c>
      <c r="J117" s="18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0</v>
      </c>
      <c r="R117" s="18">
        <f t="shared" si="18"/>
        <v>0</v>
      </c>
      <c r="S117" s="103">
        <f t="shared" si="16"/>
        <v>0</v>
      </c>
      <c r="T117" s="22">
        <f t="shared" si="17"/>
        <v>0</v>
      </c>
      <c r="U117" s="101"/>
    </row>
    <row r="118" spans="1:21" s="34" customFormat="1" ht="25.5" x14ac:dyDescent="0.25">
      <c r="A118" s="57" t="s">
        <v>18</v>
      </c>
      <c r="B118" s="58" t="s">
        <v>720</v>
      </c>
      <c r="C118" s="59" t="s">
        <v>312</v>
      </c>
      <c r="D118" s="61">
        <f t="shared" ref="D118:O118" si="28">D84+D99</f>
        <v>57.866760496310093</v>
      </c>
      <c r="E118" s="61">
        <f t="shared" si="28"/>
        <v>62.762161540000548</v>
      </c>
      <c r="F118" s="61">
        <f t="shared" si="28"/>
        <v>50.637642007325596</v>
      </c>
      <c r="G118" s="61">
        <f t="shared" si="28"/>
        <v>91.589755929999924</v>
      </c>
      <c r="H118" s="61">
        <f t="shared" si="28"/>
        <v>53.169524107691885</v>
      </c>
      <c r="I118" s="61">
        <f t="shared" si="28"/>
        <v>85.727190185869091</v>
      </c>
      <c r="J118" s="18">
        <v>0</v>
      </c>
      <c r="K118" s="61">
        <f>K127+K132</f>
        <v>84.29891519083985</v>
      </c>
      <c r="L118" s="18">
        <v>0</v>
      </c>
      <c r="M118" s="61">
        <f>M127+M132</f>
        <v>47.89427701459811</v>
      </c>
      <c r="N118" s="18">
        <v>0</v>
      </c>
      <c r="O118" s="61">
        <f>O127+O132</f>
        <v>56.001537047976981</v>
      </c>
      <c r="P118" s="18">
        <v>0</v>
      </c>
      <c r="Q118" s="61">
        <f>Q127+Q132</f>
        <v>60.252918399597647</v>
      </c>
      <c r="R118" s="61">
        <f t="shared" si="18"/>
        <v>53.169524107691885</v>
      </c>
      <c r="S118" s="61">
        <f t="shared" si="16"/>
        <v>334.17483783888167</v>
      </c>
      <c r="T118" s="22">
        <f t="shared" si="17"/>
        <v>1037.5450438667833</v>
      </c>
      <c r="U118" s="101"/>
    </row>
    <row r="119" spans="1:21" s="4" customFormat="1" ht="25.5" x14ac:dyDescent="0.25">
      <c r="A119" s="8" t="s">
        <v>48</v>
      </c>
      <c r="B119" s="11" t="s">
        <v>571</v>
      </c>
      <c r="C119" s="10" t="s">
        <v>312</v>
      </c>
      <c r="D119" s="103">
        <v>0</v>
      </c>
      <c r="E119" s="103">
        <v>0</v>
      </c>
      <c r="F119" s="18">
        <v>0</v>
      </c>
      <c r="G119" s="18">
        <v>0</v>
      </c>
      <c r="H119" s="103">
        <v>0</v>
      </c>
      <c r="I119" s="103">
        <v>0</v>
      </c>
      <c r="J119" s="18">
        <v>0</v>
      </c>
      <c r="K119" s="103">
        <v>0</v>
      </c>
      <c r="L119" s="103">
        <v>0</v>
      </c>
      <c r="M119" s="103">
        <v>0</v>
      </c>
      <c r="N119" s="103">
        <v>0</v>
      </c>
      <c r="O119" s="103">
        <v>0</v>
      </c>
      <c r="P119" s="103">
        <v>0</v>
      </c>
      <c r="Q119" s="103">
        <v>0</v>
      </c>
      <c r="R119" s="18">
        <f t="shared" si="18"/>
        <v>0</v>
      </c>
      <c r="S119" s="103">
        <f t="shared" si="16"/>
        <v>0</v>
      </c>
      <c r="T119" s="22">
        <f t="shared" si="17"/>
        <v>0</v>
      </c>
      <c r="U119" s="101"/>
    </row>
    <row r="120" spans="1:21" s="4" customFormat="1" ht="25.5" x14ac:dyDescent="0.25">
      <c r="A120" s="8" t="s">
        <v>448</v>
      </c>
      <c r="B120" s="13" t="s">
        <v>461</v>
      </c>
      <c r="C120" s="10" t="s">
        <v>312</v>
      </c>
      <c r="D120" s="103">
        <v>0</v>
      </c>
      <c r="E120" s="103">
        <v>0</v>
      </c>
      <c r="F120" s="18">
        <v>0</v>
      </c>
      <c r="G120" s="18">
        <v>0</v>
      </c>
      <c r="H120" s="103">
        <v>0</v>
      </c>
      <c r="I120" s="103">
        <v>0</v>
      </c>
      <c r="J120" s="18">
        <v>0</v>
      </c>
      <c r="K120" s="103">
        <v>0</v>
      </c>
      <c r="L120" s="103">
        <v>0</v>
      </c>
      <c r="M120" s="103">
        <v>0</v>
      </c>
      <c r="N120" s="103">
        <v>0</v>
      </c>
      <c r="O120" s="103">
        <v>0</v>
      </c>
      <c r="P120" s="103">
        <v>0</v>
      </c>
      <c r="Q120" s="103">
        <v>0</v>
      </c>
      <c r="R120" s="18">
        <f t="shared" si="18"/>
        <v>0</v>
      </c>
      <c r="S120" s="103">
        <f t="shared" si="16"/>
        <v>0</v>
      </c>
      <c r="T120" s="22">
        <f t="shared" si="17"/>
        <v>0</v>
      </c>
      <c r="U120" s="101"/>
    </row>
    <row r="121" spans="1:21" s="4" customFormat="1" ht="25.5" x14ac:dyDescent="0.25">
      <c r="A121" s="8" t="s">
        <v>449</v>
      </c>
      <c r="B121" s="13" t="s">
        <v>462</v>
      </c>
      <c r="C121" s="10" t="s">
        <v>312</v>
      </c>
      <c r="D121" s="103">
        <v>0</v>
      </c>
      <c r="E121" s="103">
        <v>0</v>
      </c>
      <c r="F121" s="18">
        <v>0</v>
      </c>
      <c r="G121" s="18">
        <v>0</v>
      </c>
      <c r="H121" s="103">
        <v>0</v>
      </c>
      <c r="I121" s="103">
        <v>0</v>
      </c>
      <c r="J121" s="18">
        <v>0</v>
      </c>
      <c r="K121" s="103">
        <v>0</v>
      </c>
      <c r="L121" s="103">
        <v>0</v>
      </c>
      <c r="M121" s="103">
        <v>0</v>
      </c>
      <c r="N121" s="103">
        <v>0</v>
      </c>
      <c r="O121" s="103">
        <v>0</v>
      </c>
      <c r="P121" s="103">
        <v>0</v>
      </c>
      <c r="Q121" s="103">
        <v>0</v>
      </c>
      <c r="R121" s="18">
        <f t="shared" si="18"/>
        <v>0</v>
      </c>
      <c r="S121" s="103">
        <f t="shared" si="16"/>
        <v>0</v>
      </c>
      <c r="T121" s="22">
        <f t="shared" si="17"/>
        <v>0</v>
      </c>
      <c r="U121" s="101"/>
    </row>
    <row r="122" spans="1:21" s="4" customFormat="1" ht="25.5" x14ac:dyDescent="0.25">
      <c r="A122" s="8" t="s">
        <v>544</v>
      </c>
      <c r="B122" s="13" t="s">
        <v>447</v>
      </c>
      <c r="C122" s="10" t="s">
        <v>312</v>
      </c>
      <c r="D122" s="103">
        <v>0</v>
      </c>
      <c r="E122" s="103">
        <v>0</v>
      </c>
      <c r="F122" s="18">
        <v>0</v>
      </c>
      <c r="G122" s="18">
        <v>0</v>
      </c>
      <c r="H122" s="103">
        <v>0</v>
      </c>
      <c r="I122" s="103">
        <v>0</v>
      </c>
      <c r="J122" s="18">
        <v>0</v>
      </c>
      <c r="K122" s="103">
        <v>0</v>
      </c>
      <c r="L122" s="103">
        <v>0</v>
      </c>
      <c r="M122" s="103">
        <v>0</v>
      </c>
      <c r="N122" s="103">
        <v>0</v>
      </c>
      <c r="O122" s="103">
        <v>0</v>
      </c>
      <c r="P122" s="103">
        <v>0</v>
      </c>
      <c r="Q122" s="103">
        <v>0</v>
      </c>
      <c r="R122" s="18">
        <f t="shared" si="18"/>
        <v>0</v>
      </c>
      <c r="S122" s="103">
        <f t="shared" si="16"/>
        <v>0</v>
      </c>
      <c r="T122" s="22">
        <f t="shared" si="17"/>
        <v>0</v>
      </c>
      <c r="U122" s="101"/>
    </row>
    <row r="123" spans="1:21" s="4" customFormat="1" x14ac:dyDescent="0.25">
      <c r="A123" s="8" t="s">
        <v>49</v>
      </c>
      <c r="B123" s="9" t="s">
        <v>608</v>
      </c>
      <c r="C123" s="10" t="s">
        <v>312</v>
      </c>
      <c r="D123" s="103">
        <v>0</v>
      </c>
      <c r="E123" s="103">
        <v>0</v>
      </c>
      <c r="F123" s="18">
        <v>0</v>
      </c>
      <c r="G123" s="18">
        <v>0</v>
      </c>
      <c r="H123" s="103">
        <v>0</v>
      </c>
      <c r="I123" s="103">
        <v>0</v>
      </c>
      <c r="J123" s="18">
        <v>0</v>
      </c>
      <c r="K123" s="103">
        <v>0</v>
      </c>
      <c r="L123" s="103">
        <v>0</v>
      </c>
      <c r="M123" s="103">
        <v>0</v>
      </c>
      <c r="N123" s="103">
        <v>0</v>
      </c>
      <c r="O123" s="103">
        <v>0</v>
      </c>
      <c r="P123" s="103">
        <v>0</v>
      </c>
      <c r="Q123" s="103">
        <v>0</v>
      </c>
      <c r="R123" s="18">
        <f t="shared" si="18"/>
        <v>0</v>
      </c>
      <c r="S123" s="103">
        <f t="shared" si="16"/>
        <v>0</v>
      </c>
      <c r="T123" s="22">
        <f t="shared" si="17"/>
        <v>0</v>
      </c>
      <c r="U123" s="101"/>
    </row>
    <row r="124" spans="1:21" s="4" customFormat="1" x14ac:dyDescent="0.25">
      <c r="A124" s="8" t="s">
        <v>320</v>
      </c>
      <c r="B124" s="9" t="s">
        <v>501</v>
      </c>
      <c r="C124" s="10" t="s">
        <v>312</v>
      </c>
      <c r="D124" s="103">
        <v>0</v>
      </c>
      <c r="E124" s="103">
        <v>0</v>
      </c>
      <c r="F124" s="18">
        <v>0</v>
      </c>
      <c r="G124" s="18">
        <v>0</v>
      </c>
      <c r="H124" s="103">
        <v>0</v>
      </c>
      <c r="I124" s="103">
        <v>0</v>
      </c>
      <c r="J124" s="18">
        <v>0</v>
      </c>
      <c r="K124" s="103">
        <v>0</v>
      </c>
      <c r="L124" s="103">
        <v>0</v>
      </c>
      <c r="M124" s="103">
        <v>0</v>
      </c>
      <c r="N124" s="103">
        <v>0</v>
      </c>
      <c r="O124" s="103">
        <v>0</v>
      </c>
      <c r="P124" s="103">
        <v>0</v>
      </c>
      <c r="Q124" s="103">
        <v>0</v>
      </c>
      <c r="R124" s="18">
        <f t="shared" si="18"/>
        <v>0</v>
      </c>
      <c r="S124" s="103">
        <f t="shared" si="16"/>
        <v>0</v>
      </c>
      <c r="T124" s="22">
        <f t="shared" si="17"/>
        <v>0</v>
      </c>
      <c r="U124" s="101"/>
    </row>
    <row r="125" spans="1:21" s="4" customFormat="1" x14ac:dyDescent="0.25">
      <c r="A125" s="8" t="s">
        <v>321</v>
      </c>
      <c r="B125" s="9" t="s">
        <v>609</v>
      </c>
      <c r="C125" s="10" t="s">
        <v>312</v>
      </c>
      <c r="D125" s="103">
        <v>0</v>
      </c>
      <c r="E125" s="103">
        <v>0</v>
      </c>
      <c r="F125" s="18">
        <v>0</v>
      </c>
      <c r="G125" s="18">
        <v>0</v>
      </c>
      <c r="H125" s="103">
        <v>0</v>
      </c>
      <c r="I125" s="103">
        <v>0</v>
      </c>
      <c r="J125" s="18">
        <v>0</v>
      </c>
      <c r="K125" s="103">
        <v>0</v>
      </c>
      <c r="L125" s="103">
        <v>0</v>
      </c>
      <c r="M125" s="103">
        <v>0</v>
      </c>
      <c r="N125" s="103">
        <v>0</v>
      </c>
      <c r="O125" s="103">
        <v>0</v>
      </c>
      <c r="P125" s="103">
        <v>0</v>
      </c>
      <c r="Q125" s="103">
        <v>0</v>
      </c>
      <c r="R125" s="18">
        <f t="shared" si="18"/>
        <v>0</v>
      </c>
      <c r="S125" s="103">
        <f t="shared" si="16"/>
        <v>0</v>
      </c>
      <c r="T125" s="22">
        <f t="shared" si="17"/>
        <v>0</v>
      </c>
      <c r="U125" s="101"/>
    </row>
    <row r="126" spans="1:21" s="4" customFormat="1" x14ac:dyDescent="0.25">
      <c r="A126" s="8" t="s">
        <v>322</v>
      </c>
      <c r="B126" s="9" t="s">
        <v>502</v>
      </c>
      <c r="C126" s="10" t="s">
        <v>312</v>
      </c>
      <c r="D126" s="103">
        <v>0</v>
      </c>
      <c r="E126" s="103">
        <v>0</v>
      </c>
      <c r="F126" s="18">
        <v>0</v>
      </c>
      <c r="G126" s="18">
        <v>0</v>
      </c>
      <c r="H126" s="103">
        <v>0</v>
      </c>
      <c r="I126" s="103">
        <v>0</v>
      </c>
      <c r="J126" s="18">
        <v>0</v>
      </c>
      <c r="K126" s="103">
        <v>0</v>
      </c>
      <c r="L126" s="103">
        <v>0</v>
      </c>
      <c r="M126" s="103">
        <v>0</v>
      </c>
      <c r="N126" s="103">
        <v>0</v>
      </c>
      <c r="O126" s="103">
        <v>0</v>
      </c>
      <c r="P126" s="103">
        <v>0</v>
      </c>
      <c r="Q126" s="103">
        <v>0</v>
      </c>
      <c r="R126" s="18">
        <f t="shared" si="18"/>
        <v>0</v>
      </c>
      <c r="S126" s="103">
        <f t="shared" si="16"/>
        <v>0</v>
      </c>
      <c r="T126" s="22">
        <f t="shared" si="17"/>
        <v>0</v>
      </c>
      <c r="U126" s="101"/>
    </row>
    <row r="127" spans="1:21" s="30" customFormat="1" x14ac:dyDescent="0.25">
      <c r="A127" s="35" t="s">
        <v>323</v>
      </c>
      <c r="B127" s="19" t="s">
        <v>503</v>
      </c>
      <c r="C127" s="36" t="s">
        <v>312</v>
      </c>
      <c r="D127" s="18">
        <v>57.38888431631004</v>
      </c>
      <c r="E127" s="18">
        <v>62.811670250000482</v>
      </c>
      <c r="F127" s="18">
        <v>50.637642007325596</v>
      </c>
      <c r="G127" s="18">
        <v>90.971568419999883</v>
      </c>
      <c r="H127" s="18">
        <v>53.169524107691885</v>
      </c>
      <c r="I127" s="18">
        <v>84.855670735868856</v>
      </c>
      <c r="J127" s="18">
        <v>0</v>
      </c>
      <c r="K127" s="18">
        <f>K93+K99</f>
        <v>84.321443080571356</v>
      </c>
      <c r="L127" s="18">
        <v>0</v>
      </c>
      <c r="M127" s="18">
        <f>M93+M99</f>
        <v>47.919421273346096</v>
      </c>
      <c r="N127" s="18">
        <v>0</v>
      </c>
      <c r="O127" s="18">
        <f>O93+O99</f>
        <v>56.024009949003634</v>
      </c>
      <c r="P127" s="18">
        <v>0</v>
      </c>
      <c r="Q127" s="18">
        <f>Q93+Q99</f>
        <v>60.276022403450938</v>
      </c>
      <c r="R127" s="18">
        <f t="shared" si="18"/>
        <v>53.169524107691885</v>
      </c>
      <c r="S127" s="18">
        <f t="shared" si="16"/>
        <v>333.39656744224089</v>
      </c>
      <c r="T127" s="22">
        <f t="shared" si="17"/>
        <v>1034.9419480935017</v>
      </c>
      <c r="U127" s="101"/>
    </row>
    <row r="128" spans="1:21" s="4" customFormat="1" x14ac:dyDescent="0.25">
      <c r="A128" s="8" t="s">
        <v>324</v>
      </c>
      <c r="B128" s="9" t="s">
        <v>616</v>
      </c>
      <c r="C128" s="10" t="s">
        <v>312</v>
      </c>
      <c r="D128" s="104"/>
      <c r="E128" s="104"/>
      <c r="F128" s="18"/>
      <c r="G128" s="18"/>
      <c r="H128" s="104"/>
      <c r="I128" s="104"/>
      <c r="J128" s="18">
        <v>0</v>
      </c>
      <c r="K128" s="103"/>
      <c r="L128" s="104"/>
      <c r="M128" s="104"/>
      <c r="N128" s="104"/>
      <c r="O128" s="104"/>
      <c r="P128" s="104"/>
      <c r="Q128" s="104"/>
      <c r="R128" s="18">
        <f t="shared" si="18"/>
        <v>0</v>
      </c>
      <c r="S128" s="103">
        <f t="shared" si="16"/>
        <v>0</v>
      </c>
      <c r="T128" s="22">
        <f t="shared" si="17"/>
        <v>0</v>
      </c>
      <c r="U128" s="101"/>
    </row>
    <row r="129" spans="1:21" s="4" customFormat="1" ht="25.5" x14ac:dyDescent="0.25">
      <c r="A129" s="8" t="s">
        <v>325</v>
      </c>
      <c r="B129" s="11" t="s">
        <v>381</v>
      </c>
      <c r="C129" s="10" t="s">
        <v>312</v>
      </c>
      <c r="D129" s="104"/>
      <c r="E129" s="104"/>
      <c r="F129" s="18"/>
      <c r="G129" s="18"/>
      <c r="H129" s="104"/>
      <c r="I129" s="104"/>
      <c r="J129" s="18">
        <v>0</v>
      </c>
      <c r="K129" s="103"/>
      <c r="L129" s="104"/>
      <c r="M129" s="104"/>
      <c r="N129" s="104"/>
      <c r="O129" s="104"/>
      <c r="P129" s="104"/>
      <c r="Q129" s="104"/>
      <c r="R129" s="18">
        <f t="shared" si="18"/>
        <v>0</v>
      </c>
      <c r="S129" s="103">
        <f t="shared" si="16"/>
        <v>0</v>
      </c>
      <c r="T129" s="22">
        <f t="shared" si="17"/>
        <v>0</v>
      </c>
      <c r="U129" s="101"/>
    </row>
    <row r="130" spans="1:21" s="4" customFormat="1" x14ac:dyDescent="0.25">
      <c r="A130" s="8" t="s">
        <v>545</v>
      </c>
      <c r="B130" s="12" t="s">
        <v>207</v>
      </c>
      <c r="C130" s="10" t="s">
        <v>312</v>
      </c>
      <c r="D130" s="104"/>
      <c r="E130" s="104"/>
      <c r="F130" s="18"/>
      <c r="G130" s="18"/>
      <c r="H130" s="104"/>
      <c r="I130" s="104"/>
      <c r="J130" s="18">
        <v>0</v>
      </c>
      <c r="K130" s="103"/>
      <c r="L130" s="104"/>
      <c r="M130" s="104"/>
      <c r="N130" s="104"/>
      <c r="O130" s="104"/>
      <c r="P130" s="104"/>
      <c r="Q130" s="104"/>
      <c r="R130" s="18">
        <f t="shared" si="18"/>
        <v>0</v>
      </c>
      <c r="S130" s="103">
        <f t="shared" si="16"/>
        <v>0</v>
      </c>
      <c r="T130" s="22">
        <f t="shared" si="17"/>
        <v>0</v>
      </c>
      <c r="U130" s="101"/>
    </row>
    <row r="131" spans="1:21" s="4" customFormat="1" x14ac:dyDescent="0.25">
      <c r="A131" s="8" t="s">
        <v>546</v>
      </c>
      <c r="B131" s="12" t="s">
        <v>195</v>
      </c>
      <c r="C131" s="10" t="s">
        <v>312</v>
      </c>
      <c r="D131" s="104"/>
      <c r="E131" s="104"/>
      <c r="F131" s="18"/>
      <c r="G131" s="18"/>
      <c r="H131" s="104"/>
      <c r="I131" s="104"/>
      <c r="J131" s="18">
        <v>0</v>
      </c>
      <c r="K131" s="103"/>
      <c r="L131" s="104"/>
      <c r="M131" s="104"/>
      <c r="N131" s="104"/>
      <c r="O131" s="104"/>
      <c r="P131" s="104"/>
      <c r="Q131" s="104"/>
      <c r="R131" s="18">
        <f t="shared" si="18"/>
        <v>0</v>
      </c>
      <c r="S131" s="103">
        <f t="shared" si="16"/>
        <v>0</v>
      </c>
      <c r="T131" s="22">
        <f t="shared" si="17"/>
        <v>0</v>
      </c>
      <c r="U131" s="101"/>
    </row>
    <row r="132" spans="1:21" s="30" customFormat="1" x14ac:dyDescent="0.25">
      <c r="A132" s="35" t="s">
        <v>326</v>
      </c>
      <c r="B132" s="19" t="s">
        <v>504</v>
      </c>
      <c r="C132" s="36" t="s">
        <v>312</v>
      </c>
      <c r="D132" s="18">
        <f t="shared" ref="D132:I132" si="29">D118-D127</f>
        <v>0.47787618000005239</v>
      </c>
      <c r="E132" s="18">
        <f t="shared" si="29"/>
        <v>-4.9508709999933842E-2</v>
      </c>
      <c r="F132" s="18">
        <f t="shared" si="29"/>
        <v>0</v>
      </c>
      <c r="G132" s="18">
        <f t="shared" si="29"/>
        <v>0.61818751000004113</v>
      </c>
      <c r="H132" s="18">
        <f t="shared" si="29"/>
        <v>0</v>
      </c>
      <c r="I132" s="18">
        <f t="shared" si="29"/>
        <v>0.87151945000023545</v>
      </c>
      <c r="J132" s="18">
        <v>0</v>
      </c>
      <c r="K132" s="18">
        <f>K98</f>
        <v>-2.2527889731513318E-2</v>
      </c>
      <c r="L132" s="18">
        <v>0</v>
      </c>
      <c r="M132" s="18">
        <f>M98</f>
        <v>-2.5144258747987258E-2</v>
      </c>
      <c r="N132" s="18">
        <v>0</v>
      </c>
      <c r="O132" s="18">
        <f>O98</f>
        <v>-2.2472901026654113E-2</v>
      </c>
      <c r="P132" s="18">
        <v>0</v>
      </c>
      <c r="Q132" s="18">
        <f>Q98</f>
        <v>-2.3104003853289146E-2</v>
      </c>
      <c r="R132" s="18">
        <f t="shared" si="18"/>
        <v>0</v>
      </c>
      <c r="S132" s="18">
        <f t="shared" si="16"/>
        <v>0.77827039664079156</v>
      </c>
      <c r="T132" s="22">
        <f t="shared" si="17"/>
        <v>2.6030957732817424</v>
      </c>
      <c r="U132" s="101"/>
    </row>
    <row r="133" spans="1:21" s="34" customFormat="1" x14ac:dyDescent="0.25">
      <c r="A133" s="57" t="s">
        <v>19</v>
      </c>
      <c r="B133" s="58" t="s">
        <v>580</v>
      </c>
      <c r="C133" s="59" t="s">
        <v>312</v>
      </c>
      <c r="D133" s="61">
        <f>D142+D147</f>
        <v>11.968420009999999</v>
      </c>
      <c r="E133" s="61">
        <f t="shared" ref="E133:O133" si="30">E142+E147</f>
        <v>12.992271180000021</v>
      </c>
      <c r="F133" s="61">
        <f t="shared" si="30"/>
        <v>10.127528401465121</v>
      </c>
      <c r="G133" s="61">
        <f t="shared" si="30"/>
        <v>18.908950639999876</v>
      </c>
      <c r="H133" s="61">
        <f t="shared" si="30"/>
        <v>10.633904821538378</v>
      </c>
      <c r="I133" s="61">
        <f>I142+I147</f>
        <v>21.431797546467273</v>
      </c>
      <c r="J133" s="18">
        <v>0</v>
      </c>
      <c r="K133" s="61">
        <f>K142+K147</f>
        <v>21.080360770142839</v>
      </c>
      <c r="L133" s="18">
        <v>0</v>
      </c>
      <c r="M133" s="61">
        <f>M142+M147</f>
        <v>11.979855318336524</v>
      </c>
      <c r="N133" s="18">
        <v>0</v>
      </c>
      <c r="O133" s="61">
        <f>O142+O147</f>
        <v>14.006002487250909</v>
      </c>
      <c r="P133" s="18">
        <v>0</v>
      </c>
      <c r="Q133" s="61">
        <f>Q142+Q147</f>
        <v>15.069005600862734</v>
      </c>
      <c r="R133" s="61">
        <f t="shared" si="18"/>
        <v>10.633904821538378</v>
      </c>
      <c r="S133" s="61">
        <f t="shared" si="16"/>
        <v>83.567021723060279</v>
      </c>
      <c r="T133" s="22">
        <f t="shared" si="17"/>
        <v>242.39902332066231</v>
      </c>
      <c r="U133" s="101"/>
    </row>
    <row r="134" spans="1:21" s="4" customFormat="1" x14ac:dyDescent="0.25">
      <c r="A134" s="8" t="s">
        <v>15</v>
      </c>
      <c r="B134" s="9" t="s">
        <v>571</v>
      </c>
      <c r="C134" s="10" t="s">
        <v>312</v>
      </c>
      <c r="D134" s="103">
        <v>0</v>
      </c>
      <c r="E134" s="103">
        <v>0</v>
      </c>
      <c r="F134" s="18">
        <v>0</v>
      </c>
      <c r="G134" s="18">
        <v>0</v>
      </c>
      <c r="H134" s="103">
        <v>0</v>
      </c>
      <c r="I134" s="103">
        <v>0</v>
      </c>
      <c r="J134" s="18">
        <v>0</v>
      </c>
      <c r="K134" s="103">
        <v>0</v>
      </c>
      <c r="L134" s="103">
        <v>0</v>
      </c>
      <c r="M134" s="103">
        <v>0</v>
      </c>
      <c r="N134" s="103">
        <v>0</v>
      </c>
      <c r="O134" s="103">
        <v>0</v>
      </c>
      <c r="P134" s="103">
        <v>0</v>
      </c>
      <c r="Q134" s="103">
        <v>0</v>
      </c>
      <c r="R134" s="18">
        <f t="shared" si="18"/>
        <v>0</v>
      </c>
      <c r="S134" s="103">
        <f t="shared" si="16"/>
        <v>0</v>
      </c>
      <c r="T134" s="22">
        <f t="shared" si="17"/>
        <v>0</v>
      </c>
      <c r="U134" s="101"/>
    </row>
    <row r="135" spans="1:21" s="4" customFormat="1" ht="25.5" x14ac:dyDescent="0.25">
      <c r="A135" s="8" t="s">
        <v>568</v>
      </c>
      <c r="B135" s="13" t="s">
        <v>461</v>
      </c>
      <c r="C135" s="10" t="s">
        <v>312</v>
      </c>
      <c r="D135" s="103">
        <v>0</v>
      </c>
      <c r="E135" s="103">
        <v>0</v>
      </c>
      <c r="F135" s="18">
        <v>0</v>
      </c>
      <c r="G135" s="18">
        <v>0</v>
      </c>
      <c r="H135" s="103">
        <v>0</v>
      </c>
      <c r="I135" s="103">
        <v>0</v>
      </c>
      <c r="J135" s="18">
        <v>0</v>
      </c>
      <c r="K135" s="103">
        <v>0</v>
      </c>
      <c r="L135" s="103">
        <v>0</v>
      </c>
      <c r="M135" s="103">
        <v>0</v>
      </c>
      <c r="N135" s="103">
        <v>0</v>
      </c>
      <c r="O135" s="103">
        <v>0</v>
      </c>
      <c r="P135" s="103">
        <v>0</v>
      </c>
      <c r="Q135" s="103">
        <v>0</v>
      </c>
      <c r="R135" s="18">
        <f t="shared" si="18"/>
        <v>0</v>
      </c>
      <c r="S135" s="103">
        <f t="shared" si="16"/>
        <v>0</v>
      </c>
      <c r="T135" s="22">
        <f t="shared" si="17"/>
        <v>0</v>
      </c>
      <c r="U135" s="101"/>
    </row>
    <row r="136" spans="1:21" s="4" customFormat="1" ht="25.5" x14ac:dyDescent="0.25">
      <c r="A136" s="8" t="s">
        <v>569</v>
      </c>
      <c r="B136" s="13" t="s">
        <v>462</v>
      </c>
      <c r="C136" s="10" t="s">
        <v>312</v>
      </c>
      <c r="D136" s="103">
        <v>0</v>
      </c>
      <c r="E136" s="103">
        <v>0</v>
      </c>
      <c r="F136" s="18">
        <v>0</v>
      </c>
      <c r="G136" s="18">
        <v>0</v>
      </c>
      <c r="H136" s="103">
        <v>0</v>
      </c>
      <c r="I136" s="103">
        <v>0</v>
      </c>
      <c r="J136" s="18">
        <v>0</v>
      </c>
      <c r="K136" s="103">
        <v>0</v>
      </c>
      <c r="L136" s="103">
        <v>0</v>
      </c>
      <c r="M136" s="103">
        <v>0</v>
      </c>
      <c r="N136" s="103">
        <v>0</v>
      </c>
      <c r="O136" s="103">
        <v>0</v>
      </c>
      <c r="P136" s="103">
        <v>0</v>
      </c>
      <c r="Q136" s="103">
        <v>0</v>
      </c>
      <c r="R136" s="18">
        <f t="shared" si="18"/>
        <v>0</v>
      </c>
      <c r="S136" s="103">
        <f t="shared" si="16"/>
        <v>0</v>
      </c>
      <c r="T136" s="22">
        <f t="shared" si="17"/>
        <v>0</v>
      </c>
      <c r="U136" s="101"/>
    </row>
    <row r="137" spans="1:21" s="4" customFormat="1" ht="25.5" x14ac:dyDescent="0.25">
      <c r="A137" s="8" t="s">
        <v>570</v>
      </c>
      <c r="B137" s="13" t="s">
        <v>447</v>
      </c>
      <c r="C137" s="10" t="s">
        <v>312</v>
      </c>
      <c r="D137" s="103">
        <v>0</v>
      </c>
      <c r="E137" s="103">
        <v>0</v>
      </c>
      <c r="F137" s="18">
        <v>0</v>
      </c>
      <c r="G137" s="18">
        <v>0</v>
      </c>
      <c r="H137" s="103">
        <v>0</v>
      </c>
      <c r="I137" s="103">
        <v>0</v>
      </c>
      <c r="J137" s="18">
        <v>0</v>
      </c>
      <c r="K137" s="103">
        <v>0</v>
      </c>
      <c r="L137" s="103">
        <v>0</v>
      </c>
      <c r="M137" s="103">
        <v>0</v>
      </c>
      <c r="N137" s="103">
        <v>0</v>
      </c>
      <c r="O137" s="103">
        <v>0</v>
      </c>
      <c r="P137" s="103">
        <v>0</v>
      </c>
      <c r="Q137" s="103">
        <v>0</v>
      </c>
      <c r="R137" s="18">
        <f t="shared" si="18"/>
        <v>0</v>
      </c>
      <c r="S137" s="103">
        <f t="shared" si="16"/>
        <v>0</v>
      </c>
      <c r="T137" s="22">
        <f t="shared" si="17"/>
        <v>0</v>
      </c>
      <c r="U137" s="101"/>
    </row>
    <row r="138" spans="1:21" s="4" customFormat="1" x14ac:dyDescent="0.25">
      <c r="A138" s="8" t="s">
        <v>370</v>
      </c>
      <c r="B138" s="16" t="s">
        <v>617</v>
      </c>
      <c r="C138" s="10" t="s">
        <v>312</v>
      </c>
      <c r="D138" s="103">
        <v>0</v>
      </c>
      <c r="E138" s="103">
        <v>0</v>
      </c>
      <c r="F138" s="18">
        <v>0</v>
      </c>
      <c r="G138" s="18">
        <v>0</v>
      </c>
      <c r="H138" s="103">
        <v>0</v>
      </c>
      <c r="I138" s="103">
        <v>0</v>
      </c>
      <c r="J138" s="18">
        <v>0</v>
      </c>
      <c r="K138" s="103">
        <v>0</v>
      </c>
      <c r="L138" s="103">
        <v>0</v>
      </c>
      <c r="M138" s="103">
        <v>0</v>
      </c>
      <c r="N138" s="103">
        <v>0</v>
      </c>
      <c r="O138" s="103">
        <v>0</v>
      </c>
      <c r="P138" s="103">
        <v>0</v>
      </c>
      <c r="Q138" s="103">
        <v>0</v>
      </c>
      <c r="R138" s="18">
        <f t="shared" si="18"/>
        <v>0</v>
      </c>
      <c r="S138" s="103">
        <f t="shared" si="16"/>
        <v>0</v>
      </c>
      <c r="T138" s="22">
        <f t="shared" si="17"/>
        <v>0</v>
      </c>
      <c r="U138" s="101"/>
    </row>
    <row r="139" spans="1:21" s="4" customFormat="1" x14ac:dyDescent="0.25">
      <c r="A139" s="8" t="s">
        <v>371</v>
      </c>
      <c r="B139" s="16" t="s">
        <v>378</v>
      </c>
      <c r="C139" s="10" t="s">
        <v>312</v>
      </c>
      <c r="D139" s="103">
        <v>0</v>
      </c>
      <c r="E139" s="103">
        <v>0</v>
      </c>
      <c r="F139" s="18">
        <v>0</v>
      </c>
      <c r="G139" s="18">
        <v>0</v>
      </c>
      <c r="H139" s="103">
        <v>0</v>
      </c>
      <c r="I139" s="103">
        <v>0</v>
      </c>
      <c r="J139" s="18">
        <v>0</v>
      </c>
      <c r="K139" s="103">
        <v>0</v>
      </c>
      <c r="L139" s="103">
        <v>0</v>
      </c>
      <c r="M139" s="103">
        <v>0</v>
      </c>
      <c r="N139" s="103">
        <v>0</v>
      </c>
      <c r="O139" s="103">
        <v>0</v>
      </c>
      <c r="P139" s="103">
        <v>0</v>
      </c>
      <c r="Q139" s="103">
        <v>0</v>
      </c>
      <c r="R139" s="18">
        <f t="shared" si="18"/>
        <v>0</v>
      </c>
      <c r="S139" s="103">
        <f t="shared" si="16"/>
        <v>0</v>
      </c>
      <c r="T139" s="22">
        <f t="shared" si="17"/>
        <v>0</v>
      </c>
      <c r="U139" s="101"/>
    </row>
    <row r="140" spans="1:21" s="4" customFormat="1" x14ac:dyDescent="0.25">
      <c r="A140" s="8" t="s">
        <v>372</v>
      </c>
      <c r="B140" s="16" t="s">
        <v>611</v>
      </c>
      <c r="C140" s="10" t="s">
        <v>312</v>
      </c>
      <c r="D140" s="103">
        <v>0</v>
      </c>
      <c r="E140" s="103">
        <v>0</v>
      </c>
      <c r="F140" s="18">
        <v>0</v>
      </c>
      <c r="G140" s="18">
        <v>0</v>
      </c>
      <c r="H140" s="103">
        <v>0</v>
      </c>
      <c r="I140" s="103">
        <v>0</v>
      </c>
      <c r="J140" s="18">
        <v>0</v>
      </c>
      <c r="K140" s="103">
        <v>0</v>
      </c>
      <c r="L140" s="103">
        <v>0</v>
      </c>
      <c r="M140" s="103">
        <v>0</v>
      </c>
      <c r="N140" s="103">
        <v>0</v>
      </c>
      <c r="O140" s="103">
        <v>0</v>
      </c>
      <c r="P140" s="103">
        <v>0</v>
      </c>
      <c r="Q140" s="103">
        <v>0</v>
      </c>
      <c r="R140" s="18">
        <f t="shared" si="18"/>
        <v>0</v>
      </c>
      <c r="S140" s="103">
        <f t="shared" si="16"/>
        <v>0</v>
      </c>
      <c r="T140" s="22">
        <f t="shared" si="17"/>
        <v>0</v>
      </c>
      <c r="U140" s="101"/>
    </row>
    <row r="141" spans="1:21" s="4" customFormat="1" x14ac:dyDescent="0.25">
      <c r="A141" s="8" t="s">
        <v>373</v>
      </c>
      <c r="B141" s="16" t="s">
        <v>379</v>
      </c>
      <c r="C141" s="10" t="s">
        <v>312</v>
      </c>
      <c r="D141" s="103">
        <v>0</v>
      </c>
      <c r="E141" s="103">
        <v>0</v>
      </c>
      <c r="F141" s="18">
        <v>0</v>
      </c>
      <c r="G141" s="18">
        <v>0</v>
      </c>
      <c r="H141" s="103">
        <v>0</v>
      </c>
      <c r="I141" s="103">
        <v>0</v>
      </c>
      <c r="J141" s="18">
        <v>0</v>
      </c>
      <c r="K141" s="103">
        <v>0</v>
      </c>
      <c r="L141" s="103">
        <v>0</v>
      </c>
      <c r="M141" s="103">
        <v>0</v>
      </c>
      <c r="N141" s="103">
        <v>0</v>
      </c>
      <c r="O141" s="103">
        <v>0</v>
      </c>
      <c r="P141" s="103">
        <v>0</v>
      </c>
      <c r="Q141" s="103">
        <v>0</v>
      </c>
      <c r="R141" s="18">
        <f t="shared" si="18"/>
        <v>0</v>
      </c>
      <c r="S141" s="103">
        <f t="shared" si="16"/>
        <v>0</v>
      </c>
      <c r="T141" s="22">
        <f t="shared" si="17"/>
        <v>0</v>
      </c>
      <c r="U141" s="101"/>
    </row>
    <row r="142" spans="1:21" s="30" customFormat="1" x14ac:dyDescent="0.25">
      <c r="A142" s="35" t="s">
        <v>374</v>
      </c>
      <c r="B142" s="23" t="s">
        <v>380</v>
      </c>
      <c r="C142" s="36" t="s">
        <v>312</v>
      </c>
      <c r="D142" s="18">
        <v>11.477776865999969</v>
      </c>
      <c r="E142" s="18">
        <v>12.56233416400001</v>
      </c>
      <c r="F142" s="18">
        <v>10.127528401465121</v>
      </c>
      <c r="G142" s="18">
        <v>18.194313683999983</v>
      </c>
      <c r="H142" s="18">
        <v>10.633904821538378</v>
      </c>
      <c r="I142" s="18">
        <f>IF(I127&gt;0,I127*0.25,0)</f>
        <v>21.213917683967214</v>
      </c>
      <c r="J142" s="18">
        <v>0</v>
      </c>
      <c r="K142" s="18">
        <f>IF(K127&gt;0,K127*0.25,0)</f>
        <v>21.080360770142839</v>
      </c>
      <c r="L142" s="18">
        <v>0</v>
      </c>
      <c r="M142" s="18">
        <f>IF(M127&gt;0,M127*0.25,0)</f>
        <v>11.979855318336524</v>
      </c>
      <c r="N142" s="18">
        <v>0</v>
      </c>
      <c r="O142" s="18">
        <f>IF(O127&gt;0,O127*0.25,0)</f>
        <v>14.006002487250909</v>
      </c>
      <c r="P142" s="18">
        <v>0</v>
      </c>
      <c r="Q142" s="18">
        <f>IF(Q127&gt;0,Q127*0.25,0)</f>
        <v>15.069005600862734</v>
      </c>
      <c r="R142" s="18">
        <f t="shared" si="18"/>
        <v>10.633904821538378</v>
      </c>
      <c r="S142" s="18">
        <f t="shared" si="16"/>
        <v>83.349141860560223</v>
      </c>
      <c r="T142" s="22">
        <f t="shared" si="17"/>
        <v>240.32804647966228</v>
      </c>
      <c r="U142" s="101"/>
    </row>
    <row r="143" spans="1:21" s="4" customFormat="1" x14ac:dyDescent="0.25">
      <c r="A143" s="8" t="s">
        <v>375</v>
      </c>
      <c r="B143" s="16" t="s">
        <v>618</v>
      </c>
      <c r="C143" s="10" t="s">
        <v>312</v>
      </c>
      <c r="D143" s="104"/>
      <c r="E143" s="104"/>
      <c r="F143" s="18"/>
      <c r="G143" s="18"/>
      <c r="H143" s="104"/>
      <c r="I143" s="104"/>
      <c r="J143" s="18">
        <v>0</v>
      </c>
      <c r="K143" s="103"/>
      <c r="L143" s="104">
        <f>IF(L128&gt;0,L128*0.25,0)</f>
        <v>0</v>
      </c>
      <c r="M143" s="104">
        <f>IF(M128&gt;0,M128*0.25,0)</f>
        <v>0</v>
      </c>
      <c r="N143" s="104"/>
      <c r="O143" s="104"/>
      <c r="P143" s="104"/>
      <c r="Q143" s="104"/>
      <c r="R143" s="18">
        <f t="shared" si="18"/>
        <v>0</v>
      </c>
      <c r="S143" s="103">
        <f t="shared" si="16"/>
        <v>0</v>
      </c>
      <c r="T143" s="22">
        <f t="shared" si="17"/>
        <v>0</v>
      </c>
      <c r="U143" s="101"/>
    </row>
    <row r="144" spans="1:21" s="4" customFormat="1" ht="25.5" x14ac:dyDescent="0.25">
      <c r="A144" s="8" t="s">
        <v>376</v>
      </c>
      <c r="B144" s="16" t="s">
        <v>381</v>
      </c>
      <c r="C144" s="10" t="s">
        <v>312</v>
      </c>
      <c r="D144" s="104"/>
      <c r="E144" s="104"/>
      <c r="F144" s="18"/>
      <c r="G144" s="18"/>
      <c r="H144" s="104"/>
      <c r="I144" s="104"/>
      <c r="J144" s="18">
        <v>0</v>
      </c>
      <c r="K144" s="103"/>
      <c r="L144" s="104"/>
      <c r="M144" s="104"/>
      <c r="N144" s="104"/>
      <c r="O144" s="104"/>
      <c r="P144" s="104"/>
      <c r="Q144" s="104"/>
      <c r="R144" s="18">
        <f t="shared" si="18"/>
        <v>0</v>
      </c>
      <c r="S144" s="103">
        <f t="shared" si="16"/>
        <v>0</v>
      </c>
      <c r="T144" s="22">
        <f t="shared" si="17"/>
        <v>0</v>
      </c>
      <c r="U144" s="101"/>
    </row>
    <row r="145" spans="1:21" s="4" customFormat="1" x14ac:dyDescent="0.25">
      <c r="A145" s="8" t="s">
        <v>547</v>
      </c>
      <c r="B145" s="12" t="s">
        <v>382</v>
      </c>
      <c r="C145" s="10" t="s">
        <v>312</v>
      </c>
      <c r="D145" s="104"/>
      <c r="E145" s="104"/>
      <c r="F145" s="18"/>
      <c r="G145" s="18"/>
      <c r="H145" s="104"/>
      <c r="I145" s="104"/>
      <c r="J145" s="18">
        <v>0</v>
      </c>
      <c r="K145" s="103"/>
      <c r="L145" s="104"/>
      <c r="M145" s="104"/>
      <c r="N145" s="104"/>
      <c r="O145" s="104"/>
      <c r="P145" s="104"/>
      <c r="Q145" s="104"/>
      <c r="R145" s="18">
        <f t="shared" si="18"/>
        <v>0</v>
      </c>
      <c r="S145" s="103">
        <f t="shared" si="16"/>
        <v>0</v>
      </c>
      <c r="T145" s="22">
        <f t="shared" si="17"/>
        <v>0</v>
      </c>
      <c r="U145" s="101"/>
    </row>
    <row r="146" spans="1:21" s="4" customFormat="1" x14ac:dyDescent="0.25">
      <c r="A146" s="8" t="s">
        <v>548</v>
      </c>
      <c r="B146" s="12" t="s">
        <v>195</v>
      </c>
      <c r="C146" s="10" t="s">
        <v>312</v>
      </c>
      <c r="D146" s="104"/>
      <c r="E146" s="104"/>
      <c r="F146" s="18"/>
      <c r="G146" s="18"/>
      <c r="H146" s="104"/>
      <c r="I146" s="104"/>
      <c r="J146" s="18">
        <v>0</v>
      </c>
      <c r="K146" s="103"/>
      <c r="L146" s="104"/>
      <c r="M146" s="104"/>
      <c r="N146" s="104"/>
      <c r="O146" s="104"/>
      <c r="P146" s="104"/>
      <c r="Q146" s="104"/>
      <c r="R146" s="18">
        <f t="shared" si="18"/>
        <v>0</v>
      </c>
      <c r="S146" s="103">
        <f t="shared" si="16"/>
        <v>0</v>
      </c>
      <c r="T146" s="22">
        <f t="shared" si="17"/>
        <v>0</v>
      </c>
      <c r="U146" s="101"/>
    </row>
    <row r="147" spans="1:21" s="30" customFormat="1" x14ac:dyDescent="0.25">
      <c r="A147" s="35" t="s">
        <v>377</v>
      </c>
      <c r="B147" s="23" t="s">
        <v>383</v>
      </c>
      <c r="C147" s="36" t="s">
        <v>312</v>
      </c>
      <c r="D147" s="18">
        <v>0.49064314400002995</v>
      </c>
      <c r="E147" s="18">
        <v>0.429937016000011</v>
      </c>
      <c r="F147" s="18">
        <v>0</v>
      </c>
      <c r="G147" s="18">
        <v>0.71463695599989407</v>
      </c>
      <c r="H147" s="18">
        <v>0</v>
      </c>
      <c r="I147" s="18">
        <f>IF(I132&gt;0,I132*0.25,0)</f>
        <v>0.21787986250005886</v>
      </c>
      <c r="J147" s="18">
        <v>0</v>
      </c>
      <c r="K147" s="18">
        <f>IF(K132&gt;0,K132*0.25,0)</f>
        <v>0</v>
      </c>
      <c r="L147" s="18">
        <v>0</v>
      </c>
      <c r="M147" s="18">
        <f>IF(M132&gt;0,M132*0.25,0)</f>
        <v>0</v>
      </c>
      <c r="N147" s="18">
        <v>0</v>
      </c>
      <c r="O147" s="18">
        <f>IF(O132&gt;0,O132*0.25,0)</f>
        <v>0</v>
      </c>
      <c r="P147" s="18">
        <v>0</v>
      </c>
      <c r="Q147" s="18">
        <f>IF(Q132&gt;0,Q132*0.25,0)</f>
        <v>0</v>
      </c>
      <c r="R147" s="18">
        <f t="shared" si="18"/>
        <v>0</v>
      </c>
      <c r="S147" s="18">
        <f t="shared" si="16"/>
        <v>0.21787986250005886</v>
      </c>
      <c r="T147" s="22">
        <f t="shared" si="17"/>
        <v>2.0709768410000526</v>
      </c>
      <c r="U147" s="101"/>
    </row>
    <row r="148" spans="1:21" s="34" customFormat="1" x14ac:dyDescent="0.25">
      <c r="A148" s="57" t="s">
        <v>21</v>
      </c>
      <c r="B148" s="60" t="s">
        <v>624</v>
      </c>
      <c r="C148" s="59" t="s">
        <v>312</v>
      </c>
      <c r="D148" s="61">
        <f>D157+D162</f>
        <v>45.89834048631004</v>
      </c>
      <c r="E148" s="61">
        <f t="shared" ref="E148:O148" si="31">E157+E162</f>
        <v>49.769890360000524</v>
      </c>
      <c r="F148" s="61">
        <f t="shared" si="31"/>
        <v>40.510113605860475</v>
      </c>
      <c r="G148" s="61">
        <f t="shared" si="31"/>
        <v>72.680805290000052</v>
      </c>
      <c r="H148" s="61">
        <f t="shared" si="31"/>
        <v>42.535619286153505</v>
      </c>
      <c r="I148" s="61">
        <f t="shared" si="31"/>
        <v>64.295392639401825</v>
      </c>
      <c r="J148" s="18">
        <v>0</v>
      </c>
      <c r="K148" s="61">
        <f>K157+K162</f>
        <v>63.218554420697004</v>
      </c>
      <c r="L148" s="18">
        <v>0</v>
      </c>
      <c r="M148" s="61">
        <f>M157+M162</f>
        <v>35.914421696261584</v>
      </c>
      <c r="N148" s="18">
        <v>0</v>
      </c>
      <c r="O148" s="61">
        <f>O157+O162</f>
        <v>41.995534560726071</v>
      </c>
      <c r="P148" s="18">
        <v>0</v>
      </c>
      <c r="Q148" s="61">
        <f>Q157+Q162</f>
        <v>45.183912798734909</v>
      </c>
      <c r="R148" s="61">
        <f t="shared" si="18"/>
        <v>42.535619286153505</v>
      </c>
      <c r="S148" s="61">
        <f t="shared" si="16"/>
        <v>250.60781611582138</v>
      </c>
      <c r="T148" s="22">
        <f t="shared" si="17"/>
        <v>795.14602054612089</v>
      </c>
      <c r="U148" s="101"/>
    </row>
    <row r="149" spans="1:21" s="4" customFormat="1" x14ac:dyDescent="0.25">
      <c r="A149" s="8" t="s">
        <v>37</v>
      </c>
      <c r="B149" s="9" t="s">
        <v>571</v>
      </c>
      <c r="C149" s="10" t="s">
        <v>312</v>
      </c>
      <c r="D149" s="103">
        <v>0</v>
      </c>
      <c r="E149" s="103">
        <v>0</v>
      </c>
      <c r="F149" s="18">
        <v>0</v>
      </c>
      <c r="G149" s="18">
        <v>0</v>
      </c>
      <c r="H149" s="103">
        <v>0</v>
      </c>
      <c r="I149" s="103">
        <v>0</v>
      </c>
      <c r="J149" s="18">
        <v>0</v>
      </c>
      <c r="K149" s="103">
        <v>0</v>
      </c>
      <c r="L149" s="103">
        <v>0</v>
      </c>
      <c r="M149" s="103">
        <v>0</v>
      </c>
      <c r="N149" s="103">
        <v>0</v>
      </c>
      <c r="O149" s="103">
        <v>0</v>
      </c>
      <c r="P149" s="103">
        <v>0</v>
      </c>
      <c r="Q149" s="103">
        <v>0</v>
      </c>
      <c r="R149" s="18">
        <f t="shared" si="18"/>
        <v>0</v>
      </c>
      <c r="S149" s="103">
        <f t="shared" ref="S149:S167" si="32">I149+K149+M149+O149+Q149</f>
        <v>0</v>
      </c>
      <c r="T149" s="22">
        <f t="shared" ref="T149:T212" si="33">SUM(D149:S149)</f>
        <v>0</v>
      </c>
      <c r="U149" s="101"/>
    </row>
    <row r="150" spans="1:21" s="4" customFormat="1" ht="25.5" x14ac:dyDescent="0.25">
      <c r="A150" s="8" t="s">
        <v>463</v>
      </c>
      <c r="B150" s="13" t="s">
        <v>461</v>
      </c>
      <c r="C150" s="10" t="s">
        <v>312</v>
      </c>
      <c r="D150" s="103">
        <v>0</v>
      </c>
      <c r="E150" s="103">
        <v>0</v>
      </c>
      <c r="F150" s="18">
        <v>0</v>
      </c>
      <c r="G150" s="18">
        <v>0</v>
      </c>
      <c r="H150" s="103">
        <v>0</v>
      </c>
      <c r="I150" s="103">
        <v>0</v>
      </c>
      <c r="J150" s="18">
        <v>0</v>
      </c>
      <c r="K150" s="103">
        <v>0</v>
      </c>
      <c r="L150" s="103">
        <v>0</v>
      </c>
      <c r="M150" s="103">
        <v>0</v>
      </c>
      <c r="N150" s="103">
        <v>0</v>
      </c>
      <c r="O150" s="103">
        <v>0</v>
      </c>
      <c r="P150" s="103">
        <v>0</v>
      </c>
      <c r="Q150" s="103">
        <v>0</v>
      </c>
      <c r="R150" s="18">
        <f t="shared" ref="R150:R167" si="34">H150</f>
        <v>0</v>
      </c>
      <c r="S150" s="103">
        <f t="shared" si="32"/>
        <v>0</v>
      </c>
      <c r="T150" s="22">
        <f t="shared" si="33"/>
        <v>0</v>
      </c>
      <c r="U150" s="101"/>
    </row>
    <row r="151" spans="1:21" s="4" customFormat="1" ht="25.5" x14ac:dyDescent="0.25">
      <c r="A151" s="8" t="s">
        <v>464</v>
      </c>
      <c r="B151" s="13" t="s">
        <v>462</v>
      </c>
      <c r="C151" s="10" t="s">
        <v>312</v>
      </c>
      <c r="D151" s="103">
        <v>0</v>
      </c>
      <c r="E151" s="103">
        <v>0</v>
      </c>
      <c r="F151" s="18">
        <v>0</v>
      </c>
      <c r="G151" s="18">
        <v>0</v>
      </c>
      <c r="H151" s="103">
        <v>0</v>
      </c>
      <c r="I151" s="103">
        <v>0</v>
      </c>
      <c r="J151" s="18">
        <v>0</v>
      </c>
      <c r="K151" s="103">
        <v>0</v>
      </c>
      <c r="L151" s="103">
        <v>0</v>
      </c>
      <c r="M151" s="103">
        <v>0</v>
      </c>
      <c r="N151" s="103">
        <v>0</v>
      </c>
      <c r="O151" s="103">
        <v>0</v>
      </c>
      <c r="P151" s="103">
        <v>0</v>
      </c>
      <c r="Q151" s="103">
        <v>0</v>
      </c>
      <c r="R151" s="18">
        <f t="shared" si="34"/>
        <v>0</v>
      </c>
      <c r="S151" s="103">
        <f t="shared" si="32"/>
        <v>0</v>
      </c>
      <c r="T151" s="22">
        <f t="shared" si="33"/>
        <v>0</v>
      </c>
      <c r="U151" s="101"/>
    </row>
    <row r="152" spans="1:21" s="4" customFormat="1" ht="25.5" x14ac:dyDescent="0.25">
      <c r="A152" s="8" t="s">
        <v>549</v>
      </c>
      <c r="B152" s="13" t="s">
        <v>447</v>
      </c>
      <c r="C152" s="10" t="s">
        <v>312</v>
      </c>
      <c r="D152" s="103">
        <v>0</v>
      </c>
      <c r="E152" s="103">
        <v>0</v>
      </c>
      <c r="F152" s="18">
        <v>0</v>
      </c>
      <c r="G152" s="18">
        <v>0</v>
      </c>
      <c r="H152" s="103">
        <v>0</v>
      </c>
      <c r="I152" s="103">
        <v>0</v>
      </c>
      <c r="J152" s="18">
        <v>0</v>
      </c>
      <c r="K152" s="103">
        <v>0</v>
      </c>
      <c r="L152" s="103">
        <v>0</v>
      </c>
      <c r="M152" s="103">
        <v>0</v>
      </c>
      <c r="N152" s="103">
        <v>0</v>
      </c>
      <c r="O152" s="103">
        <v>0</v>
      </c>
      <c r="P152" s="103">
        <v>0</v>
      </c>
      <c r="Q152" s="103">
        <v>0</v>
      </c>
      <c r="R152" s="18">
        <f t="shared" si="34"/>
        <v>0</v>
      </c>
      <c r="S152" s="103">
        <f t="shared" si="32"/>
        <v>0</v>
      </c>
      <c r="T152" s="22">
        <f t="shared" si="33"/>
        <v>0</v>
      </c>
      <c r="U152" s="101"/>
    </row>
    <row r="153" spans="1:21" s="4" customFormat="1" x14ac:dyDescent="0.25">
      <c r="A153" s="8" t="s">
        <v>38</v>
      </c>
      <c r="B153" s="9" t="s">
        <v>608</v>
      </c>
      <c r="C153" s="10" t="s">
        <v>312</v>
      </c>
      <c r="D153" s="103">
        <v>0</v>
      </c>
      <c r="E153" s="103">
        <v>0</v>
      </c>
      <c r="F153" s="18">
        <v>0</v>
      </c>
      <c r="G153" s="18">
        <v>0</v>
      </c>
      <c r="H153" s="103">
        <v>0</v>
      </c>
      <c r="I153" s="103">
        <v>0</v>
      </c>
      <c r="J153" s="18">
        <v>0</v>
      </c>
      <c r="K153" s="103">
        <v>0</v>
      </c>
      <c r="L153" s="103">
        <v>0</v>
      </c>
      <c r="M153" s="103">
        <v>0</v>
      </c>
      <c r="N153" s="103">
        <v>0</v>
      </c>
      <c r="O153" s="103">
        <v>0</v>
      </c>
      <c r="P153" s="103">
        <v>0</v>
      </c>
      <c r="Q153" s="103">
        <v>0</v>
      </c>
      <c r="R153" s="18">
        <f t="shared" si="34"/>
        <v>0</v>
      </c>
      <c r="S153" s="103">
        <f t="shared" si="32"/>
        <v>0</v>
      </c>
      <c r="T153" s="22">
        <f t="shared" si="33"/>
        <v>0</v>
      </c>
      <c r="U153" s="101"/>
    </row>
    <row r="154" spans="1:21" s="4" customFormat="1" x14ac:dyDescent="0.25">
      <c r="A154" s="8" t="s">
        <v>327</v>
      </c>
      <c r="B154" s="9" t="s">
        <v>501</v>
      </c>
      <c r="C154" s="10" t="s">
        <v>312</v>
      </c>
      <c r="D154" s="103">
        <v>0</v>
      </c>
      <c r="E154" s="103">
        <v>0</v>
      </c>
      <c r="F154" s="18">
        <v>0</v>
      </c>
      <c r="G154" s="18">
        <v>0</v>
      </c>
      <c r="H154" s="103">
        <v>0</v>
      </c>
      <c r="I154" s="103">
        <v>0</v>
      </c>
      <c r="J154" s="18">
        <v>0</v>
      </c>
      <c r="K154" s="103">
        <v>0</v>
      </c>
      <c r="L154" s="103">
        <v>0</v>
      </c>
      <c r="M154" s="103">
        <v>0</v>
      </c>
      <c r="N154" s="103">
        <v>0</v>
      </c>
      <c r="O154" s="103">
        <v>0</v>
      </c>
      <c r="P154" s="103">
        <v>0</v>
      </c>
      <c r="Q154" s="103">
        <v>0</v>
      </c>
      <c r="R154" s="18">
        <f t="shared" si="34"/>
        <v>0</v>
      </c>
      <c r="S154" s="103">
        <f t="shared" si="32"/>
        <v>0</v>
      </c>
      <c r="T154" s="22">
        <f t="shared" si="33"/>
        <v>0</v>
      </c>
      <c r="U154" s="101"/>
    </row>
    <row r="155" spans="1:21" s="4" customFormat="1" x14ac:dyDescent="0.25">
      <c r="A155" s="8" t="s">
        <v>328</v>
      </c>
      <c r="B155" s="9" t="s">
        <v>609</v>
      </c>
      <c r="C155" s="10" t="s">
        <v>312</v>
      </c>
      <c r="D155" s="103">
        <v>0</v>
      </c>
      <c r="E155" s="103">
        <v>0</v>
      </c>
      <c r="F155" s="18">
        <v>0</v>
      </c>
      <c r="G155" s="18">
        <v>0</v>
      </c>
      <c r="H155" s="103">
        <v>0</v>
      </c>
      <c r="I155" s="103">
        <v>0</v>
      </c>
      <c r="J155" s="18">
        <v>0</v>
      </c>
      <c r="K155" s="103">
        <v>0</v>
      </c>
      <c r="L155" s="103">
        <v>0</v>
      </c>
      <c r="M155" s="103">
        <v>0</v>
      </c>
      <c r="N155" s="103">
        <v>0</v>
      </c>
      <c r="O155" s="103">
        <v>0</v>
      </c>
      <c r="P155" s="103">
        <v>0</v>
      </c>
      <c r="Q155" s="103">
        <v>0</v>
      </c>
      <c r="R155" s="18">
        <f t="shared" si="34"/>
        <v>0</v>
      </c>
      <c r="S155" s="103">
        <f t="shared" si="32"/>
        <v>0</v>
      </c>
      <c r="T155" s="22">
        <f t="shared" si="33"/>
        <v>0</v>
      </c>
      <c r="U155" s="101"/>
    </row>
    <row r="156" spans="1:21" s="4" customFormat="1" x14ac:dyDescent="0.25">
      <c r="A156" s="8" t="s">
        <v>329</v>
      </c>
      <c r="B156" s="11" t="s">
        <v>502</v>
      </c>
      <c r="C156" s="10" t="s">
        <v>312</v>
      </c>
      <c r="D156" s="103">
        <v>0</v>
      </c>
      <c r="E156" s="103">
        <v>0</v>
      </c>
      <c r="F156" s="18">
        <v>0</v>
      </c>
      <c r="G156" s="18">
        <v>0</v>
      </c>
      <c r="H156" s="103">
        <v>0</v>
      </c>
      <c r="I156" s="103">
        <v>0</v>
      </c>
      <c r="J156" s="18">
        <v>0</v>
      </c>
      <c r="K156" s="103">
        <v>0</v>
      </c>
      <c r="L156" s="103">
        <v>0</v>
      </c>
      <c r="M156" s="103">
        <v>0</v>
      </c>
      <c r="N156" s="103">
        <v>0</v>
      </c>
      <c r="O156" s="103">
        <v>0</v>
      </c>
      <c r="P156" s="103">
        <v>0</v>
      </c>
      <c r="Q156" s="103">
        <v>0</v>
      </c>
      <c r="R156" s="18">
        <f t="shared" si="34"/>
        <v>0</v>
      </c>
      <c r="S156" s="103">
        <f t="shared" si="32"/>
        <v>0</v>
      </c>
      <c r="T156" s="22">
        <f t="shared" si="33"/>
        <v>0</v>
      </c>
      <c r="U156" s="101"/>
    </row>
    <row r="157" spans="1:21" s="30" customFormat="1" x14ac:dyDescent="0.25">
      <c r="A157" s="35" t="s">
        <v>330</v>
      </c>
      <c r="B157" s="19" t="s">
        <v>503</v>
      </c>
      <c r="C157" s="36" t="s">
        <v>312</v>
      </c>
      <c r="D157" s="18">
        <v>45.91110745031007</v>
      </c>
      <c r="E157" s="18">
        <f t="shared" ref="E157:O157" si="35">E127-E142</f>
        <v>50.249336086000469</v>
      </c>
      <c r="F157" s="18">
        <f t="shared" si="35"/>
        <v>40.510113605860475</v>
      </c>
      <c r="G157" s="18">
        <f t="shared" si="35"/>
        <v>72.777254735999904</v>
      </c>
      <c r="H157" s="18">
        <f t="shared" si="35"/>
        <v>42.535619286153505</v>
      </c>
      <c r="I157" s="18">
        <f t="shared" si="35"/>
        <v>63.641753051901645</v>
      </c>
      <c r="J157" s="18">
        <v>0</v>
      </c>
      <c r="K157" s="18">
        <f>K127-K142</f>
        <v>63.241082310428517</v>
      </c>
      <c r="L157" s="18">
        <v>0</v>
      </c>
      <c r="M157" s="18">
        <f>M127-M142</f>
        <v>35.93956595500957</v>
      </c>
      <c r="N157" s="18">
        <v>0</v>
      </c>
      <c r="O157" s="18">
        <f>O127-O142</f>
        <v>42.018007461752724</v>
      </c>
      <c r="P157" s="18">
        <v>0</v>
      </c>
      <c r="Q157" s="18">
        <f>Q127-Q142</f>
        <v>45.2070168025882</v>
      </c>
      <c r="R157" s="18">
        <f t="shared" si="34"/>
        <v>42.535619286153505</v>
      </c>
      <c r="S157" s="18">
        <f t="shared" si="32"/>
        <v>250.04742558168061</v>
      </c>
      <c r="T157" s="22">
        <f t="shared" si="33"/>
        <v>794.61390161383929</v>
      </c>
      <c r="U157" s="101"/>
    </row>
    <row r="158" spans="1:21" s="4" customFormat="1" x14ac:dyDescent="0.25">
      <c r="A158" s="8" t="s">
        <v>331</v>
      </c>
      <c r="B158" s="9" t="s">
        <v>616</v>
      </c>
      <c r="C158" s="10" t="s">
        <v>312</v>
      </c>
      <c r="D158" s="18"/>
      <c r="E158" s="18"/>
      <c r="F158" s="18"/>
      <c r="G158" s="18"/>
      <c r="H158" s="104"/>
      <c r="I158" s="104"/>
      <c r="J158" s="18">
        <v>0</v>
      </c>
      <c r="K158" s="103"/>
      <c r="L158" s="103"/>
      <c r="M158" s="103"/>
      <c r="N158" s="103"/>
      <c r="O158" s="103"/>
      <c r="P158" s="104"/>
      <c r="Q158" s="104"/>
      <c r="R158" s="18">
        <f t="shared" si="34"/>
        <v>0</v>
      </c>
      <c r="S158" s="103">
        <f t="shared" si="32"/>
        <v>0</v>
      </c>
      <c r="T158" s="22">
        <f t="shared" si="33"/>
        <v>0</v>
      </c>
      <c r="U158" s="101"/>
    </row>
    <row r="159" spans="1:21" s="4" customFormat="1" ht="25.5" x14ac:dyDescent="0.25">
      <c r="A159" s="8" t="s">
        <v>332</v>
      </c>
      <c r="B159" s="11" t="s">
        <v>381</v>
      </c>
      <c r="C159" s="10" t="s">
        <v>312</v>
      </c>
      <c r="D159" s="18"/>
      <c r="E159" s="18"/>
      <c r="F159" s="18"/>
      <c r="G159" s="18"/>
      <c r="H159" s="104"/>
      <c r="I159" s="104"/>
      <c r="J159" s="18">
        <v>0</v>
      </c>
      <c r="K159" s="103"/>
      <c r="L159" s="103"/>
      <c r="M159" s="103"/>
      <c r="N159" s="103"/>
      <c r="O159" s="103"/>
      <c r="P159" s="104"/>
      <c r="Q159" s="104"/>
      <c r="R159" s="18">
        <f t="shared" si="34"/>
        <v>0</v>
      </c>
      <c r="S159" s="103">
        <f t="shared" si="32"/>
        <v>0</v>
      </c>
      <c r="T159" s="22">
        <f t="shared" si="33"/>
        <v>0</v>
      </c>
      <c r="U159" s="101"/>
    </row>
    <row r="160" spans="1:21" s="4" customFormat="1" x14ac:dyDescent="0.25">
      <c r="A160" s="8" t="s">
        <v>550</v>
      </c>
      <c r="B160" s="12" t="s">
        <v>207</v>
      </c>
      <c r="C160" s="10" t="s">
        <v>312</v>
      </c>
      <c r="D160" s="18"/>
      <c r="E160" s="18"/>
      <c r="F160" s="18"/>
      <c r="G160" s="18"/>
      <c r="H160" s="104"/>
      <c r="I160" s="104"/>
      <c r="J160" s="18">
        <v>0</v>
      </c>
      <c r="K160" s="103"/>
      <c r="L160" s="103"/>
      <c r="M160" s="103"/>
      <c r="N160" s="103"/>
      <c r="O160" s="103"/>
      <c r="P160" s="104"/>
      <c r="Q160" s="104"/>
      <c r="R160" s="18">
        <f t="shared" si="34"/>
        <v>0</v>
      </c>
      <c r="S160" s="103">
        <f t="shared" si="32"/>
        <v>0</v>
      </c>
      <c r="T160" s="22">
        <f t="shared" si="33"/>
        <v>0</v>
      </c>
      <c r="U160" s="101"/>
    </row>
    <row r="161" spans="1:21" s="4" customFormat="1" x14ac:dyDescent="0.25">
      <c r="A161" s="8" t="s">
        <v>551</v>
      </c>
      <c r="B161" s="12" t="s">
        <v>195</v>
      </c>
      <c r="C161" s="10" t="s">
        <v>312</v>
      </c>
      <c r="D161" s="18"/>
      <c r="E161" s="18"/>
      <c r="F161" s="18"/>
      <c r="G161" s="18"/>
      <c r="H161" s="104"/>
      <c r="I161" s="104"/>
      <c r="J161" s="18">
        <v>0</v>
      </c>
      <c r="K161" s="103"/>
      <c r="L161" s="103"/>
      <c r="M161" s="103"/>
      <c r="N161" s="103"/>
      <c r="O161" s="103"/>
      <c r="P161" s="104"/>
      <c r="Q161" s="104"/>
      <c r="R161" s="18">
        <f t="shared" si="34"/>
        <v>0</v>
      </c>
      <c r="S161" s="103">
        <f t="shared" si="32"/>
        <v>0</v>
      </c>
      <c r="T161" s="22">
        <f t="shared" si="33"/>
        <v>0</v>
      </c>
      <c r="U161" s="101"/>
    </row>
    <row r="162" spans="1:21" s="30" customFormat="1" x14ac:dyDescent="0.25">
      <c r="A162" s="35" t="s">
        <v>333</v>
      </c>
      <c r="B162" s="19" t="s">
        <v>504</v>
      </c>
      <c r="C162" s="36" t="s">
        <v>312</v>
      </c>
      <c r="D162" s="20">
        <v>-1.276696400002993E-2</v>
      </c>
      <c r="E162" s="20">
        <f t="shared" ref="E162:I162" si="36">E132-E147</f>
        <v>-0.47944572599994484</v>
      </c>
      <c r="F162" s="20">
        <f t="shared" si="36"/>
        <v>0</v>
      </c>
      <c r="G162" s="20">
        <f t="shared" si="36"/>
        <v>-9.6449445999852945E-2</v>
      </c>
      <c r="H162" s="18">
        <f t="shared" si="36"/>
        <v>0</v>
      </c>
      <c r="I162" s="18">
        <f t="shared" si="36"/>
        <v>0.65363958750017659</v>
      </c>
      <c r="J162" s="18">
        <v>0</v>
      </c>
      <c r="K162" s="18">
        <f>K132-K147</f>
        <v>-2.2527889731513318E-2</v>
      </c>
      <c r="L162" s="18">
        <v>0</v>
      </c>
      <c r="M162" s="18">
        <f>M132-M147</f>
        <v>-2.5144258747987258E-2</v>
      </c>
      <c r="N162" s="18">
        <v>0</v>
      </c>
      <c r="O162" s="18">
        <f>O132-O147</f>
        <v>-2.2472901026654113E-2</v>
      </c>
      <c r="P162" s="18">
        <v>0</v>
      </c>
      <c r="Q162" s="18">
        <f>Q132-Q147</f>
        <v>-2.3104003853289146E-2</v>
      </c>
      <c r="R162" s="18">
        <f t="shared" si="34"/>
        <v>0</v>
      </c>
      <c r="S162" s="18">
        <f t="shared" si="32"/>
        <v>0.5603905341407327</v>
      </c>
      <c r="T162" s="22">
        <f t="shared" si="33"/>
        <v>0.53211893228163776</v>
      </c>
      <c r="U162" s="101"/>
    </row>
    <row r="163" spans="1:21" s="34" customFormat="1" x14ac:dyDescent="0.25">
      <c r="A163" s="57" t="s">
        <v>22</v>
      </c>
      <c r="B163" s="58" t="s">
        <v>5</v>
      </c>
      <c r="C163" s="59" t="s">
        <v>312</v>
      </c>
      <c r="D163" s="61">
        <f t="shared" ref="D163:I163" si="37">D164+D167</f>
        <v>45.91110745031007</v>
      </c>
      <c r="E163" s="61">
        <f t="shared" si="37"/>
        <v>50.249336086000469</v>
      </c>
      <c r="F163" s="61">
        <f t="shared" si="37"/>
        <v>40.510113605860475</v>
      </c>
      <c r="G163" s="61">
        <f t="shared" si="37"/>
        <v>72.777254735999904</v>
      </c>
      <c r="H163" s="61">
        <f t="shared" si="37"/>
        <v>42.535619286153505</v>
      </c>
      <c r="I163" s="61">
        <f t="shared" si="37"/>
        <v>64.295392639401825</v>
      </c>
      <c r="J163" s="18">
        <v>0</v>
      </c>
      <c r="K163" s="61">
        <f>K148</f>
        <v>63.218554420697004</v>
      </c>
      <c r="L163" s="18">
        <v>0</v>
      </c>
      <c r="M163" s="61">
        <f>M148</f>
        <v>35.914421696261584</v>
      </c>
      <c r="N163" s="18">
        <v>0</v>
      </c>
      <c r="O163" s="61">
        <f>O148</f>
        <v>41.995534560726071</v>
      </c>
      <c r="P163" s="18">
        <v>0</v>
      </c>
      <c r="Q163" s="61">
        <f t="shared" ref="Q163:Q164" si="38">Q398</f>
        <v>0</v>
      </c>
      <c r="R163" s="61">
        <f t="shared" si="34"/>
        <v>42.535619286153505</v>
      </c>
      <c r="S163" s="61">
        <f t="shared" si="32"/>
        <v>205.42390331708648</v>
      </c>
      <c r="T163" s="22">
        <f t="shared" si="33"/>
        <v>705.36685708465086</v>
      </c>
      <c r="U163" s="101"/>
    </row>
    <row r="164" spans="1:21" s="30" customFormat="1" x14ac:dyDescent="0.25">
      <c r="A164" s="35" t="s">
        <v>40</v>
      </c>
      <c r="B164" s="23" t="s">
        <v>385</v>
      </c>
      <c r="C164" s="36" t="s">
        <v>312</v>
      </c>
      <c r="D164" s="18">
        <f>D399</f>
        <v>3.9349643879061067</v>
      </c>
      <c r="E164" s="18">
        <f>E399</f>
        <v>3.9349643879061067</v>
      </c>
      <c r="F164" s="18">
        <f>F399</f>
        <v>4.5890501179061056</v>
      </c>
      <c r="G164" s="18">
        <f>G399</f>
        <v>1.3873901179061061</v>
      </c>
      <c r="H164" s="18">
        <v>1.83423625</v>
      </c>
      <c r="I164" s="18">
        <f>I399</f>
        <v>4.0689632377904763</v>
      </c>
      <c r="J164" s="18">
        <v>0</v>
      </c>
      <c r="K164" s="18">
        <f>K399</f>
        <v>4.81826012779048</v>
      </c>
      <c r="L164" s="18">
        <v>0</v>
      </c>
      <c r="M164" s="18">
        <f>M399</f>
        <v>4.1683513064952367</v>
      </c>
      <c r="N164" s="18">
        <v>0</v>
      </c>
      <c r="O164" s="18">
        <f>O399</f>
        <v>0</v>
      </c>
      <c r="P164" s="18">
        <v>0</v>
      </c>
      <c r="Q164" s="18">
        <f t="shared" si="38"/>
        <v>0</v>
      </c>
      <c r="R164" s="18">
        <f t="shared" si="34"/>
        <v>1.83423625</v>
      </c>
      <c r="S164" s="18">
        <f t="shared" si="32"/>
        <v>13.055574672076194</v>
      </c>
      <c r="T164" s="22">
        <f t="shared" si="33"/>
        <v>43.625990855776813</v>
      </c>
      <c r="U164" s="101"/>
    </row>
    <row r="165" spans="1:21" s="4" customFormat="1" x14ac:dyDescent="0.25">
      <c r="A165" s="8" t="s">
        <v>41</v>
      </c>
      <c r="B165" s="16" t="s">
        <v>6</v>
      </c>
      <c r="C165" s="10" t="s">
        <v>312</v>
      </c>
      <c r="D165" s="103">
        <v>0</v>
      </c>
      <c r="E165" s="103">
        <v>0</v>
      </c>
      <c r="F165" s="18">
        <v>0</v>
      </c>
      <c r="G165" s="18">
        <v>0</v>
      </c>
      <c r="H165" s="103">
        <v>0</v>
      </c>
      <c r="I165" s="103">
        <v>0</v>
      </c>
      <c r="J165" s="18">
        <v>0</v>
      </c>
      <c r="K165" s="103">
        <v>0</v>
      </c>
      <c r="L165" s="103">
        <v>0</v>
      </c>
      <c r="M165" s="103">
        <v>0</v>
      </c>
      <c r="N165" s="103">
        <v>0</v>
      </c>
      <c r="O165" s="103">
        <v>0</v>
      </c>
      <c r="P165" s="103">
        <v>0</v>
      </c>
      <c r="Q165" s="103">
        <v>0</v>
      </c>
      <c r="R165" s="18">
        <f t="shared" si="34"/>
        <v>0</v>
      </c>
      <c r="S165" s="103">
        <f t="shared" si="32"/>
        <v>0</v>
      </c>
      <c r="T165" s="22">
        <f t="shared" si="33"/>
        <v>0</v>
      </c>
      <c r="U165" s="101"/>
    </row>
    <row r="166" spans="1:21" s="4" customFormat="1" x14ac:dyDescent="0.25">
      <c r="A166" s="8" t="s">
        <v>52</v>
      </c>
      <c r="B166" s="16" t="s">
        <v>7</v>
      </c>
      <c r="C166" s="10" t="s">
        <v>312</v>
      </c>
      <c r="D166" s="103">
        <v>0</v>
      </c>
      <c r="E166" s="103">
        <v>0</v>
      </c>
      <c r="F166" s="18">
        <v>0</v>
      </c>
      <c r="G166" s="18">
        <v>0</v>
      </c>
      <c r="H166" s="103">
        <v>0</v>
      </c>
      <c r="I166" s="103">
        <v>0</v>
      </c>
      <c r="J166" s="18">
        <v>0</v>
      </c>
      <c r="K166" s="103">
        <v>0</v>
      </c>
      <c r="L166" s="103">
        <v>0</v>
      </c>
      <c r="M166" s="103">
        <v>0</v>
      </c>
      <c r="N166" s="103">
        <v>0</v>
      </c>
      <c r="O166" s="103">
        <v>0</v>
      </c>
      <c r="P166" s="103">
        <v>0</v>
      </c>
      <c r="Q166" s="103">
        <v>0</v>
      </c>
      <c r="R166" s="18">
        <f t="shared" si="34"/>
        <v>0</v>
      </c>
      <c r="S166" s="103">
        <f t="shared" si="32"/>
        <v>0</v>
      </c>
      <c r="T166" s="22">
        <f t="shared" si="33"/>
        <v>0</v>
      </c>
      <c r="U166" s="101"/>
    </row>
    <row r="167" spans="1:21" s="30" customFormat="1" x14ac:dyDescent="0.25">
      <c r="A167" s="35" t="s">
        <v>669</v>
      </c>
      <c r="B167" s="23" t="s">
        <v>386</v>
      </c>
      <c r="C167" s="36" t="s">
        <v>312</v>
      </c>
      <c r="D167" s="18">
        <f>D157-D164</f>
        <v>41.976143062403963</v>
      </c>
      <c r="E167" s="18">
        <f>E157-E164</f>
        <v>46.314371698094362</v>
      </c>
      <c r="F167" s="18">
        <f>F157-F164</f>
        <v>35.92106348795437</v>
      </c>
      <c r="G167" s="18">
        <f>G157-G164</f>
        <v>71.389864618093796</v>
      </c>
      <c r="H167" s="18">
        <v>40.701383036153501</v>
      </c>
      <c r="I167" s="18">
        <f>I148-I164</f>
        <v>60.226429401611348</v>
      </c>
      <c r="J167" s="18">
        <v>0</v>
      </c>
      <c r="K167" s="18">
        <f>K163-K164</f>
        <v>58.400294292906523</v>
      </c>
      <c r="L167" s="18">
        <v>0</v>
      </c>
      <c r="M167" s="18">
        <f>M163-M164</f>
        <v>31.746070389766349</v>
      </c>
      <c r="N167" s="18">
        <v>0</v>
      </c>
      <c r="O167" s="18">
        <f>O163-O164</f>
        <v>41.995534560726071</v>
      </c>
      <c r="P167" s="18">
        <f t="shared" ref="P167:Q167" si="39">P148-P164</f>
        <v>0</v>
      </c>
      <c r="Q167" s="18">
        <f>Q163-Q164</f>
        <v>0</v>
      </c>
      <c r="R167" s="18">
        <f t="shared" si="34"/>
        <v>40.701383036153501</v>
      </c>
      <c r="S167" s="18">
        <f t="shared" si="32"/>
        <v>192.36832864501028</v>
      </c>
      <c r="T167" s="22">
        <f t="shared" si="33"/>
        <v>661.74086622887421</v>
      </c>
      <c r="U167" s="101"/>
    </row>
    <row r="168" spans="1:21" s="34" customFormat="1" x14ac:dyDescent="0.25">
      <c r="A168" s="57" t="s">
        <v>95</v>
      </c>
      <c r="B168" s="58" t="s">
        <v>427</v>
      </c>
      <c r="C168" s="59" t="s">
        <v>81</v>
      </c>
      <c r="D168" s="61" t="s">
        <v>154</v>
      </c>
      <c r="E168" s="61" t="s">
        <v>154</v>
      </c>
      <c r="F168" s="61" t="s">
        <v>154</v>
      </c>
      <c r="G168" s="61" t="s">
        <v>154</v>
      </c>
      <c r="H168" s="61" t="s">
        <v>154</v>
      </c>
      <c r="I168" s="61" t="s">
        <v>154</v>
      </c>
      <c r="J168" s="18">
        <v>0</v>
      </c>
      <c r="K168" s="61" t="s">
        <v>154</v>
      </c>
      <c r="L168" s="61" t="s">
        <v>154</v>
      </c>
      <c r="M168" s="61" t="s">
        <v>154</v>
      </c>
      <c r="N168" s="61" t="s">
        <v>154</v>
      </c>
      <c r="O168" s="61" t="s">
        <v>154</v>
      </c>
      <c r="P168" s="61" t="s">
        <v>154</v>
      </c>
      <c r="Q168" s="61" t="s">
        <v>154</v>
      </c>
      <c r="R168" s="61" t="s">
        <v>154</v>
      </c>
      <c r="S168" s="61" t="s">
        <v>154</v>
      </c>
      <c r="T168" s="22">
        <f t="shared" si="33"/>
        <v>0</v>
      </c>
      <c r="U168" s="101"/>
    </row>
    <row r="169" spans="1:21" s="30" customFormat="1" ht="25.5" x14ac:dyDescent="0.25">
      <c r="A169" s="35" t="s">
        <v>96</v>
      </c>
      <c r="B169" s="23" t="s">
        <v>711</v>
      </c>
      <c r="C169" s="36" t="s">
        <v>312</v>
      </c>
      <c r="D169" s="18">
        <f t="shared" ref="D169:Q169" si="40">D118+D110+D67</f>
        <v>63.216764406310091</v>
      </c>
      <c r="E169" s="18">
        <f t="shared" si="40"/>
        <v>69.321458920000552</v>
      </c>
      <c r="F169" s="18">
        <f t="shared" si="40"/>
        <v>56.015637007325594</v>
      </c>
      <c r="G169" s="18">
        <f t="shared" si="40"/>
        <v>100.35865700999992</v>
      </c>
      <c r="H169" s="18">
        <f t="shared" si="40"/>
        <v>58.816418857691886</v>
      </c>
      <c r="I169" s="18">
        <f>I118+I110+I67</f>
        <v>95.49992769586909</v>
      </c>
      <c r="J169" s="18">
        <v>0</v>
      </c>
      <c r="K169" s="18">
        <v>88.641554363182649</v>
      </c>
      <c r="L169" s="18">
        <v>0</v>
      </c>
      <c r="M169" s="18">
        <f t="shared" ref="M169" si="41">M118+M110+M67</f>
        <v>54.888210243169539</v>
      </c>
      <c r="N169" s="18">
        <v>0</v>
      </c>
      <c r="O169" s="18">
        <f>O118+O110+O67</f>
        <v>59.005281163691265</v>
      </c>
      <c r="P169" s="18">
        <f t="shared" si="40"/>
        <v>0</v>
      </c>
      <c r="Q169" s="18">
        <f t="shared" si="40"/>
        <v>63.410541266740502</v>
      </c>
      <c r="R169" s="18">
        <f t="shared" ref="R169:R174" si="42">H169</f>
        <v>58.816418857691886</v>
      </c>
      <c r="S169" s="18">
        <f t="shared" ref="S169:S174" si="43">I169+K169+M169+O169+Q169</f>
        <v>361.44551473265301</v>
      </c>
      <c r="T169" s="22">
        <f t="shared" si="33"/>
        <v>1129.4363845243261</v>
      </c>
      <c r="U169" s="101"/>
    </row>
    <row r="170" spans="1:21" s="4" customFormat="1" x14ac:dyDescent="0.25">
      <c r="A170" s="8" t="s">
        <v>97</v>
      </c>
      <c r="B170" s="16" t="s">
        <v>581</v>
      </c>
      <c r="C170" s="10" t="s">
        <v>312</v>
      </c>
      <c r="D170" s="103">
        <v>0</v>
      </c>
      <c r="E170" s="103">
        <v>0</v>
      </c>
      <c r="F170" s="103">
        <v>0</v>
      </c>
      <c r="G170" s="103">
        <v>0</v>
      </c>
      <c r="H170" s="103">
        <v>0</v>
      </c>
      <c r="I170" s="103">
        <v>0</v>
      </c>
      <c r="J170" s="18">
        <v>0</v>
      </c>
      <c r="K170" s="103">
        <v>0</v>
      </c>
      <c r="L170" s="103">
        <v>0</v>
      </c>
      <c r="M170" s="103">
        <v>0</v>
      </c>
      <c r="N170" s="103">
        <v>0</v>
      </c>
      <c r="O170" s="103">
        <v>0</v>
      </c>
      <c r="P170" s="103">
        <v>0</v>
      </c>
      <c r="Q170" s="103">
        <v>0</v>
      </c>
      <c r="R170" s="18">
        <f t="shared" si="42"/>
        <v>0</v>
      </c>
      <c r="S170" s="103">
        <f t="shared" si="43"/>
        <v>0</v>
      </c>
      <c r="T170" s="22">
        <f t="shared" si="33"/>
        <v>0</v>
      </c>
      <c r="U170" s="101"/>
    </row>
    <row r="171" spans="1:21" s="4" customFormat="1" x14ac:dyDescent="0.25">
      <c r="A171" s="8" t="s">
        <v>487</v>
      </c>
      <c r="B171" s="13" t="s">
        <v>508</v>
      </c>
      <c r="C171" s="10" t="s">
        <v>312</v>
      </c>
      <c r="D171" s="103">
        <v>0</v>
      </c>
      <c r="E171" s="103">
        <v>0</v>
      </c>
      <c r="F171" s="103">
        <v>0</v>
      </c>
      <c r="G171" s="103">
        <v>0</v>
      </c>
      <c r="H171" s="103">
        <v>0</v>
      </c>
      <c r="I171" s="103">
        <v>0</v>
      </c>
      <c r="J171" s="18">
        <v>0</v>
      </c>
      <c r="K171" s="103">
        <v>0</v>
      </c>
      <c r="L171" s="103">
        <v>0</v>
      </c>
      <c r="M171" s="103">
        <v>0</v>
      </c>
      <c r="N171" s="103">
        <v>0</v>
      </c>
      <c r="O171" s="103">
        <v>0</v>
      </c>
      <c r="P171" s="103">
        <v>0</v>
      </c>
      <c r="Q171" s="103">
        <v>0</v>
      </c>
      <c r="R171" s="18">
        <f t="shared" si="42"/>
        <v>0</v>
      </c>
      <c r="S171" s="103">
        <f t="shared" si="43"/>
        <v>0</v>
      </c>
      <c r="T171" s="22">
        <f t="shared" si="33"/>
        <v>0</v>
      </c>
      <c r="U171" s="101"/>
    </row>
    <row r="172" spans="1:21" s="4" customFormat="1" x14ac:dyDescent="0.25">
      <c r="A172" s="8" t="s">
        <v>200</v>
      </c>
      <c r="B172" s="16" t="s">
        <v>625</v>
      </c>
      <c r="C172" s="10" t="s">
        <v>312</v>
      </c>
      <c r="D172" s="103">
        <v>0</v>
      </c>
      <c r="E172" s="103">
        <v>0</v>
      </c>
      <c r="F172" s="103">
        <v>0</v>
      </c>
      <c r="G172" s="103">
        <v>0</v>
      </c>
      <c r="H172" s="103">
        <v>0</v>
      </c>
      <c r="I172" s="103">
        <v>0</v>
      </c>
      <c r="J172" s="18">
        <v>0</v>
      </c>
      <c r="K172" s="103">
        <v>0</v>
      </c>
      <c r="L172" s="103">
        <v>0</v>
      </c>
      <c r="M172" s="103">
        <v>0</v>
      </c>
      <c r="N172" s="103">
        <v>0</v>
      </c>
      <c r="O172" s="103">
        <v>0</v>
      </c>
      <c r="P172" s="103">
        <v>0</v>
      </c>
      <c r="Q172" s="103">
        <v>0</v>
      </c>
      <c r="R172" s="18">
        <f t="shared" si="42"/>
        <v>0</v>
      </c>
      <c r="S172" s="103">
        <f t="shared" si="43"/>
        <v>0</v>
      </c>
      <c r="T172" s="22">
        <f t="shared" si="33"/>
        <v>0</v>
      </c>
      <c r="U172" s="101"/>
    </row>
    <row r="173" spans="1:21" s="4" customFormat="1" x14ac:dyDescent="0.25">
      <c r="A173" s="8" t="s">
        <v>488</v>
      </c>
      <c r="B173" s="13" t="s">
        <v>509</v>
      </c>
      <c r="C173" s="10" t="s">
        <v>312</v>
      </c>
      <c r="D173" s="103">
        <v>0</v>
      </c>
      <c r="E173" s="103">
        <v>0</v>
      </c>
      <c r="F173" s="103">
        <v>0</v>
      </c>
      <c r="G173" s="103">
        <v>0</v>
      </c>
      <c r="H173" s="103">
        <v>0</v>
      </c>
      <c r="I173" s="103">
        <v>0</v>
      </c>
      <c r="J173" s="18">
        <v>0</v>
      </c>
      <c r="K173" s="103">
        <v>0</v>
      </c>
      <c r="L173" s="103">
        <v>0</v>
      </c>
      <c r="M173" s="103">
        <v>0</v>
      </c>
      <c r="N173" s="103">
        <v>0</v>
      </c>
      <c r="O173" s="103">
        <v>0</v>
      </c>
      <c r="P173" s="103">
        <v>0</v>
      </c>
      <c r="Q173" s="103">
        <v>0</v>
      </c>
      <c r="R173" s="18">
        <f t="shared" si="42"/>
        <v>0</v>
      </c>
      <c r="S173" s="103">
        <f t="shared" si="43"/>
        <v>0</v>
      </c>
      <c r="T173" s="22">
        <f t="shared" si="33"/>
        <v>0</v>
      </c>
      <c r="U173" s="101"/>
    </row>
    <row r="174" spans="1:21" s="4" customFormat="1" ht="25.5" x14ac:dyDescent="0.25">
      <c r="A174" s="8" t="s">
        <v>201</v>
      </c>
      <c r="B174" s="16" t="s">
        <v>710</v>
      </c>
      <c r="C174" s="10" t="s">
        <v>81</v>
      </c>
      <c r="D174" s="103">
        <f t="shared" ref="D174:I174" si="44">D172/D169</f>
        <v>0</v>
      </c>
      <c r="E174" s="103">
        <f t="shared" si="44"/>
        <v>0</v>
      </c>
      <c r="F174" s="103">
        <f t="shared" si="44"/>
        <v>0</v>
      </c>
      <c r="G174" s="103">
        <f t="shared" si="44"/>
        <v>0</v>
      </c>
      <c r="H174" s="103">
        <f t="shared" si="44"/>
        <v>0</v>
      </c>
      <c r="I174" s="103">
        <f t="shared" si="44"/>
        <v>0</v>
      </c>
      <c r="J174" s="18">
        <v>0</v>
      </c>
      <c r="K174" s="103">
        <v>0</v>
      </c>
      <c r="L174" s="103">
        <v>0</v>
      </c>
      <c r="M174" s="103">
        <f>M172/M169</f>
        <v>0</v>
      </c>
      <c r="N174" s="103">
        <v>0</v>
      </c>
      <c r="O174" s="103">
        <f>M172/M169</f>
        <v>0</v>
      </c>
      <c r="P174" s="103">
        <v>0</v>
      </c>
      <c r="Q174" s="103">
        <f>Q172/Q169</f>
        <v>0</v>
      </c>
      <c r="R174" s="18">
        <f t="shared" si="42"/>
        <v>0</v>
      </c>
      <c r="S174" s="103">
        <f t="shared" si="43"/>
        <v>0</v>
      </c>
      <c r="T174" s="22">
        <f t="shared" si="33"/>
        <v>0</v>
      </c>
      <c r="U174" s="101"/>
    </row>
    <row r="175" spans="1:21" s="30" customFormat="1" x14ac:dyDescent="0.25">
      <c r="A175" s="128" t="s">
        <v>698</v>
      </c>
      <c r="B175" s="128"/>
      <c r="C175" s="128"/>
      <c r="D175" s="128"/>
      <c r="E175" s="128"/>
      <c r="F175" s="128"/>
      <c r="G175" s="128"/>
      <c r="H175" s="128"/>
      <c r="I175" s="128"/>
      <c r="J175" s="128"/>
      <c r="K175" s="128"/>
      <c r="L175" s="128"/>
      <c r="M175" s="128"/>
      <c r="N175" s="128"/>
      <c r="O175" s="128"/>
      <c r="P175" s="128"/>
      <c r="Q175" s="128"/>
      <c r="R175" s="128"/>
      <c r="S175" s="128"/>
      <c r="T175" s="22">
        <f t="shared" si="33"/>
        <v>0</v>
      </c>
      <c r="U175" s="101"/>
    </row>
    <row r="176" spans="1:21" s="30" customFormat="1" x14ac:dyDescent="0.25">
      <c r="A176" s="57" t="s">
        <v>98</v>
      </c>
      <c r="B176" s="58" t="s">
        <v>582</v>
      </c>
      <c r="C176" s="59" t="s">
        <v>312</v>
      </c>
      <c r="D176" s="61">
        <f t="shared" ref="D176:Q176" si="45">D185+D193</f>
        <v>655.20636054999989</v>
      </c>
      <c r="E176" s="61">
        <f t="shared" si="45"/>
        <v>652.48787478999998</v>
      </c>
      <c r="F176" s="61">
        <f t="shared" si="45"/>
        <v>677.77554599999996</v>
      </c>
      <c r="G176" s="61">
        <f t="shared" si="45"/>
        <v>667.23639964999995</v>
      </c>
      <c r="H176" s="61">
        <f t="shared" si="45"/>
        <v>711.66432329999998</v>
      </c>
      <c r="I176" s="61">
        <f t="shared" si="45"/>
        <v>710.77189851319213</v>
      </c>
      <c r="J176" s="18">
        <v>0</v>
      </c>
      <c r="K176" s="61">
        <v>739.46856052607984</v>
      </c>
      <c r="L176" s="18">
        <v>0</v>
      </c>
      <c r="M176" s="61">
        <f t="shared" ref="M176" si="46">M185+M193</f>
        <v>783.8522953922303</v>
      </c>
      <c r="N176" s="18">
        <v>0</v>
      </c>
      <c r="O176" s="61">
        <f>O185+O193</f>
        <v>830.88343311576409</v>
      </c>
      <c r="P176" s="61">
        <f t="shared" si="45"/>
        <v>0</v>
      </c>
      <c r="Q176" s="61">
        <f t="shared" si="45"/>
        <v>880.73643910270994</v>
      </c>
      <c r="R176" s="61">
        <f>H176</f>
        <v>711.66432329999998</v>
      </c>
      <c r="S176" s="105">
        <f t="shared" ref="S176:S228" si="47">I176+K176+M176+O176+Q176</f>
        <v>3945.7126266499763</v>
      </c>
      <c r="T176" s="22">
        <f t="shared" si="33"/>
        <v>11967.460080889952</v>
      </c>
      <c r="U176" s="101"/>
    </row>
    <row r="177" spans="1:21" s="4" customFormat="1" x14ac:dyDescent="0.25">
      <c r="A177" s="8" t="s">
        <v>99</v>
      </c>
      <c r="B177" s="9" t="s">
        <v>571</v>
      </c>
      <c r="C177" s="10" t="s">
        <v>312</v>
      </c>
      <c r="D177" s="103">
        <v>0</v>
      </c>
      <c r="E177" s="103">
        <v>0</v>
      </c>
      <c r="F177" s="103">
        <v>0</v>
      </c>
      <c r="G177" s="103">
        <v>0</v>
      </c>
      <c r="H177" s="103">
        <v>0</v>
      </c>
      <c r="I177" s="103">
        <v>0</v>
      </c>
      <c r="J177" s="18">
        <v>0</v>
      </c>
      <c r="K177" s="103">
        <v>0</v>
      </c>
      <c r="L177" s="103">
        <v>0</v>
      </c>
      <c r="M177" s="103">
        <v>0</v>
      </c>
      <c r="N177" s="103">
        <v>0</v>
      </c>
      <c r="O177" s="103">
        <v>0</v>
      </c>
      <c r="P177" s="103">
        <v>0</v>
      </c>
      <c r="Q177" s="103">
        <v>0</v>
      </c>
      <c r="R177" s="18">
        <f t="shared" ref="R177:S240" si="48">H177</f>
        <v>0</v>
      </c>
      <c r="S177" s="103">
        <f t="shared" si="47"/>
        <v>0</v>
      </c>
      <c r="T177" s="22">
        <f t="shared" si="33"/>
        <v>0</v>
      </c>
      <c r="U177" s="101"/>
    </row>
    <row r="178" spans="1:21" s="4" customFormat="1" ht="25.5" x14ac:dyDescent="0.25">
      <c r="A178" s="8" t="s">
        <v>450</v>
      </c>
      <c r="B178" s="13" t="s">
        <v>461</v>
      </c>
      <c r="C178" s="10" t="s">
        <v>312</v>
      </c>
      <c r="D178" s="103">
        <v>0</v>
      </c>
      <c r="E178" s="103">
        <v>0</v>
      </c>
      <c r="F178" s="103">
        <v>0</v>
      </c>
      <c r="G178" s="103">
        <v>0</v>
      </c>
      <c r="H178" s="103">
        <v>0</v>
      </c>
      <c r="I178" s="103">
        <v>0</v>
      </c>
      <c r="J178" s="18">
        <v>0</v>
      </c>
      <c r="K178" s="103">
        <v>0</v>
      </c>
      <c r="L178" s="103">
        <v>0</v>
      </c>
      <c r="M178" s="103">
        <v>0</v>
      </c>
      <c r="N178" s="103">
        <v>0</v>
      </c>
      <c r="O178" s="103">
        <v>0</v>
      </c>
      <c r="P178" s="103">
        <v>0</v>
      </c>
      <c r="Q178" s="103">
        <v>0</v>
      </c>
      <c r="R178" s="18">
        <f t="shared" si="48"/>
        <v>0</v>
      </c>
      <c r="S178" s="103">
        <f t="shared" si="47"/>
        <v>0</v>
      </c>
      <c r="T178" s="22">
        <f t="shared" si="33"/>
        <v>0</v>
      </c>
      <c r="U178" s="101"/>
    </row>
    <row r="179" spans="1:21" s="4" customFormat="1" ht="25.5" x14ac:dyDescent="0.25">
      <c r="A179" s="8" t="s">
        <v>451</v>
      </c>
      <c r="B179" s="13" t="s">
        <v>462</v>
      </c>
      <c r="C179" s="10" t="s">
        <v>312</v>
      </c>
      <c r="D179" s="103">
        <v>0</v>
      </c>
      <c r="E179" s="103">
        <v>0</v>
      </c>
      <c r="F179" s="103">
        <v>0</v>
      </c>
      <c r="G179" s="103">
        <v>0</v>
      </c>
      <c r="H179" s="103">
        <v>0</v>
      </c>
      <c r="I179" s="103">
        <v>0</v>
      </c>
      <c r="J179" s="18">
        <v>0</v>
      </c>
      <c r="K179" s="103">
        <v>0</v>
      </c>
      <c r="L179" s="103">
        <v>0</v>
      </c>
      <c r="M179" s="103">
        <v>0</v>
      </c>
      <c r="N179" s="103">
        <v>0</v>
      </c>
      <c r="O179" s="103">
        <v>0</v>
      </c>
      <c r="P179" s="103">
        <v>0</v>
      </c>
      <c r="Q179" s="103">
        <v>0</v>
      </c>
      <c r="R179" s="18">
        <f t="shared" si="48"/>
        <v>0</v>
      </c>
      <c r="S179" s="103">
        <f t="shared" si="47"/>
        <v>0</v>
      </c>
      <c r="T179" s="22">
        <f t="shared" si="33"/>
        <v>0</v>
      </c>
      <c r="U179" s="101"/>
    </row>
    <row r="180" spans="1:21" s="4" customFormat="1" ht="25.5" x14ac:dyDescent="0.25">
      <c r="A180" s="8" t="s">
        <v>552</v>
      </c>
      <c r="B180" s="13" t="s">
        <v>447</v>
      </c>
      <c r="C180" s="10" t="s">
        <v>312</v>
      </c>
      <c r="D180" s="103">
        <v>0</v>
      </c>
      <c r="E180" s="103">
        <v>0</v>
      </c>
      <c r="F180" s="103">
        <v>0</v>
      </c>
      <c r="G180" s="103">
        <v>0</v>
      </c>
      <c r="H180" s="103">
        <v>0</v>
      </c>
      <c r="I180" s="103">
        <v>0</v>
      </c>
      <c r="J180" s="18">
        <v>0</v>
      </c>
      <c r="K180" s="103">
        <v>0</v>
      </c>
      <c r="L180" s="103">
        <v>0</v>
      </c>
      <c r="M180" s="103">
        <v>0</v>
      </c>
      <c r="N180" s="103">
        <v>0</v>
      </c>
      <c r="O180" s="103">
        <v>0</v>
      </c>
      <c r="P180" s="103">
        <v>0</v>
      </c>
      <c r="Q180" s="103">
        <v>0</v>
      </c>
      <c r="R180" s="18">
        <f t="shared" si="48"/>
        <v>0</v>
      </c>
      <c r="S180" s="103">
        <f t="shared" si="47"/>
        <v>0</v>
      </c>
      <c r="T180" s="22">
        <f t="shared" si="33"/>
        <v>0</v>
      </c>
      <c r="U180" s="101"/>
    </row>
    <row r="181" spans="1:21" s="4" customFormat="1" x14ac:dyDescent="0.25">
      <c r="A181" s="8" t="s">
        <v>100</v>
      </c>
      <c r="B181" s="9" t="s">
        <v>608</v>
      </c>
      <c r="C181" s="10" t="s">
        <v>312</v>
      </c>
      <c r="D181" s="103">
        <v>0</v>
      </c>
      <c r="E181" s="103">
        <v>0</v>
      </c>
      <c r="F181" s="103">
        <v>0</v>
      </c>
      <c r="G181" s="103">
        <v>0</v>
      </c>
      <c r="H181" s="103">
        <v>0</v>
      </c>
      <c r="I181" s="103">
        <v>0</v>
      </c>
      <c r="J181" s="18">
        <v>0</v>
      </c>
      <c r="K181" s="103">
        <v>0</v>
      </c>
      <c r="L181" s="103">
        <v>0</v>
      </c>
      <c r="M181" s="103">
        <v>0</v>
      </c>
      <c r="N181" s="103">
        <v>0</v>
      </c>
      <c r="O181" s="103">
        <v>0</v>
      </c>
      <c r="P181" s="103">
        <v>0</v>
      </c>
      <c r="Q181" s="103">
        <v>0</v>
      </c>
      <c r="R181" s="18">
        <f t="shared" si="48"/>
        <v>0</v>
      </c>
      <c r="S181" s="103">
        <f t="shared" si="47"/>
        <v>0</v>
      </c>
      <c r="T181" s="22">
        <f t="shared" si="33"/>
        <v>0</v>
      </c>
      <c r="U181" s="101"/>
    </row>
    <row r="182" spans="1:21" s="4" customFormat="1" x14ac:dyDescent="0.25">
      <c r="A182" s="8" t="s">
        <v>212</v>
      </c>
      <c r="B182" s="9" t="s">
        <v>501</v>
      </c>
      <c r="C182" s="10" t="s">
        <v>312</v>
      </c>
      <c r="D182" s="103">
        <v>0</v>
      </c>
      <c r="E182" s="103">
        <v>0</v>
      </c>
      <c r="F182" s="103">
        <v>0</v>
      </c>
      <c r="G182" s="103">
        <v>0</v>
      </c>
      <c r="H182" s="103">
        <v>0</v>
      </c>
      <c r="I182" s="103">
        <v>0</v>
      </c>
      <c r="J182" s="18">
        <v>0</v>
      </c>
      <c r="K182" s="103">
        <v>0</v>
      </c>
      <c r="L182" s="103">
        <v>0</v>
      </c>
      <c r="M182" s="103">
        <v>0</v>
      </c>
      <c r="N182" s="103">
        <v>0</v>
      </c>
      <c r="O182" s="103">
        <v>0</v>
      </c>
      <c r="P182" s="103">
        <v>0</v>
      </c>
      <c r="Q182" s="103">
        <v>0</v>
      </c>
      <c r="R182" s="18">
        <f t="shared" si="48"/>
        <v>0</v>
      </c>
      <c r="S182" s="103">
        <f t="shared" si="47"/>
        <v>0</v>
      </c>
      <c r="T182" s="22">
        <f t="shared" si="33"/>
        <v>0</v>
      </c>
      <c r="U182" s="101"/>
    </row>
    <row r="183" spans="1:21" s="4" customFormat="1" x14ac:dyDescent="0.25">
      <c r="A183" s="8" t="s">
        <v>334</v>
      </c>
      <c r="B183" s="9" t="s">
        <v>609</v>
      </c>
      <c r="C183" s="10" t="s">
        <v>312</v>
      </c>
      <c r="D183" s="103">
        <v>0</v>
      </c>
      <c r="E183" s="103">
        <v>0</v>
      </c>
      <c r="F183" s="103">
        <v>0</v>
      </c>
      <c r="G183" s="103">
        <v>0</v>
      </c>
      <c r="H183" s="103">
        <v>0</v>
      </c>
      <c r="I183" s="103">
        <v>0</v>
      </c>
      <c r="J183" s="18">
        <v>0</v>
      </c>
      <c r="K183" s="103">
        <v>0</v>
      </c>
      <c r="L183" s="103">
        <v>0</v>
      </c>
      <c r="M183" s="103">
        <v>0</v>
      </c>
      <c r="N183" s="103">
        <v>0</v>
      </c>
      <c r="O183" s="103">
        <v>0</v>
      </c>
      <c r="P183" s="103">
        <v>0</v>
      </c>
      <c r="Q183" s="103">
        <v>0</v>
      </c>
      <c r="R183" s="18">
        <f t="shared" si="48"/>
        <v>0</v>
      </c>
      <c r="S183" s="103">
        <f t="shared" si="47"/>
        <v>0</v>
      </c>
      <c r="T183" s="22">
        <f t="shared" si="33"/>
        <v>0</v>
      </c>
      <c r="U183" s="101"/>
    </row>
    <row r="184" spans="1:21" s="4" customFormat="1" x14ac:dyDescent="0.25">
      <c r="A184" s="8" t="s">
        <v>335</v>
      </c>
      <c r="B184" s="9" t="s">
        <v>502</v>
      </c>
      <c r="C184" s="10" t="s">
        <v>312</v>
      </c>
      <c r="D184" s="103">
        <v>0</v>
      </c>
      <c r="E184" s="103">
        <v>0</v>
      </c>
      <c r="F184" s="103">
        <v>0</v>
      </c>
      <c r="G184" s="103">
        <v>0</v>
      </c>
      <c r="H184" s="103">
        <v>0</v>
      </c>
      <c r="I184" s="103">
        <v>0</v>
      </c>
      <c r="J184" s="18">
        <v>0</v>
      </c>
      <c r="K184" s="103">
        <v>0</v>
      </c>
      <c r="L184" s="103">
        <v>0</v>
      </c>
      <c r="M184" s="103">
        <v>0</v>
      </c>
      <c r="N184" s="103">
        <v>0</v>
      </c>
      <c r="O184" s="103">
        <v>0</v>
      </c>
      <c r="P184" s="103">
        <v>0</v>
      </c>
      <c r="Q184" s="103">
        <v>0</v>
      </c>
      <c r="R184" s="18">
        <f t="shared" si="48"/>
        <v>0</v>
      </c>
      <c r="S184" s="103">
        <f t="shared" si="47"/>
        <v>0</v>
      </c>
      <c r="T184" s="22">
        <f t="shared" si="33"/>
        <v>0</v>
      </c>
      <c r="U184" s="101"/>
    </row>
    <row r="185" spans="1:21" s="30" customFormat="1" x14ac:dyDescent="0.25">
      <c r="A185" s="35" t="s">
        <v>336</v>
      </c>
      <c r="B185" s="19" t="s">
        <v>503</v>
      </c>
      <c r="C185" s="36" t="s">
        <v>312</v>
      </c>
      <c r="D185" s="18">
        <f>'[1]51_2022'!E13</f>
        <v>654.91476063999994</v>
      </c>
      <c r="E185" s="18">
        <v>651.77987804999998</v>
      </c>
      <c r="F185" s="18">
        <v>677.77554599999996</v>
      </c>
      <c r="G185" s="18">
        <v>662.94729762999998</v>
      </c>
      <c r="H185" s="18">
        <f>H30*1.2</f>
        <v>711.66432329999998</v>
      </c>
      <c r="I185" s="18">
        <f>I30*1.2</f>
        <v>710.23147305319208</v>
      </c>
      <c r="J185" s="18">
        <v>0</v>
      </c>
      <c r="K185" s="18">
        <v>738.96456052607982</v>
      </c>
      <c r="L185" s="18">
        <v>0</v>
      </c>
      <c r="M185" s="18">
        <f>M30*1.2</f>
        <v>783.30243415764471</v>
      </c>
      <c r="N185" s="18">
        <v>0</v>
      </c>
      <c r="O185" s="18">
        <f>O30*1.2</f>
        <v>830.30058020710339</v>
      </c>
      <c r="P185" s="18">
        <f>P30*1.2</f>
        <v>0</v>
      </c>
      <c r="Q185" s="18">
        <f>Q30*1.2</f>
        <v>880.11861501952956</v>
      </c>
      <c r="R185" s="18">
        <f t="shared" si="48"/>
        <v>711.66432329999998</v>
      </c>
      <c r="S185" s="18">
        <f t="shared" si="47"/>
        <v>3942.9176629635494</v>
      </c>
      <c r="T185" s="22">
        <f t="shared" si="33"/>
        <v>11956.581454847099</v>
      </c>
      <c r="U185" s="101"/>
    </row>
    <row r="186" spans="1:21" s="4" customFormat="1" x14ac:dyDescent="0.25">
      <c r="A186" s="8" t="s">
        <v>337</v>
      </c>
      <c r="B186" s="9" t="s">
        <v>616</v>
      </c>
      <c r="C186" s="10" t="s">
        <v>312</v>
      </c>
      <c r="D186" s="103"/>
      <c r="E186" s="103"/>
      <c r="F186" s="103"/>
      <c r="G186" s="103"/>
      <c r="H186" s="103"/>
      <c r="I186" s="103"/>
      <c r="J186" s="18">
        <v>0</v>
      </c>
      <c r="K186" s="103"/>
      <c r="L186" s="103"/>
      <c r="M186" s="103"/>
      <c r="N186" s="103"/>
      <c r="O186" s="103"/>
      <c r="P186" s="103"/>
      <c r="Q186" s="103"/>
      <c r="R186" s="18">
        <f t="shared" si="48"/>
        <v>0</v>
      </c>
      <c r="S186" s="103">
        <f t="shared" si="47"/>
        <v>0</v>
      </c>
      <c r="T186" s="22">
        <f t="shared" si="33"/>
        <v>0</v>
      </c>
      <c r="U186" s="101"/>
    </row>
    <row r="187" spans="1:21" s="4" customFormat="1" ht="25.5" x14ac:dyDescent="0.25">
      <c r="A187" s="8" t="s">
        <v>338</v>
      </c>
      <c r="B187" s="11" t="s">
        <v>381</v>
      </c>
      <c r="C187" s="10" t="s">
        <v>312</v>
      </c>
      <c r="D187" s="103"/>
      <c r="E187" s="103"/>
      <c r="F187" s="103"/>
      <c r="G187" s="103"/>
      <c r="H187" s="103"/>
      <c r="I187" s="103"/>
      <c r="J187" s="18">
        <v>0</v>
      </c>
      <c r="K187" s="103"/>
      <c r="L187" s="103"/>
      <c r="M187" s="103"/>
      <c r="N187" s="103"/>
      <c r="O187" s="103"/>
      <c r="P187" s="103"/>
      <c r="Q187" s="103"/>
      <c r="R187" s="18">
        <f t="shared" si="48"/>
        <v>0</v>
      </c>
      <c r="S187" s="103">
        <f t="shared" si="47"/>
        <v>0</v>
      </c>
      <c r="T187" s="22">
        <f t="shared" si="33"/>
        <v>0</v>
      </c>
      <c r="U187" s="101"/>
    </row>
    <row r="188" spans="1:21" s="4" customFormat="1" x14ac:dyDescent="0.25">
      <c r="A188" s="8" t="s">
        <v>553</v>
      </c>
      <c r="B188" s="12" t="s">
        <v>207</v>
      </c>
      <c r="C188" s="10" t="s">
        <v>312</v>
      </c>
      <c r="D188" s="103"/>
      <c r="E188" s="103"/>
      <c r="F188" s="103"/>
      <c r="G188" s="103"/>
      <c r="H188" s="103"/>
      <c r="I188" s="103"/>
      <c r="J188" s="18">
        <v>0</v>
      </c>
      <c r="K188" s="103"/>
      <c r="L188" s="103"/>
      <c r="M188" s="103"/>
      <c r="N188" s="103"/>
      <c r="O188" s="103"/>
      <c r="P188" s="103"/>
      <c r="Q188" s="103"/>
      <c r="R188" s="18">
        <f t="shared" si="48"/>
        <v>0</v>
      </c>
      <c r="S188" s="103">
        <f t="shared" si="47"/>
        <v>0</v>
      </c>
      <c r="T188" s="22">
        <f t="shared" si="33"/>
        <v>0</v>
      </c>
      <c r="U188" s="101"/>
    </row>
    <row r="189" spans="1:21" s="4" customFormat="1" x14ac:dyDescent="0.25">
      <c r="A189" s="8" t="s">
        <v>554</v>
      </c>
      <c r="B189" s="12" t="s">
        <v>195</v>
      </c>
      <c r="C189" s="10" t="s">
        <v>312</v>
      </c>
      <c r="D189" s="103"/>
      <c r="E189" s="103"/>
      <c r="F189" s="103"/>
      <c r="G189" s="103"/>
      <c r="H189" s="103"/>
      <c r="I189" s="103"/>
      <c r="J189" s="18">
        <v>0</v>
      </c>
      <c r="K189" s="103"/>
      <c r="L189" s="103"/>
      <c r="M189" s="103"/>
      <c r="N189" s="103"/>
      <c r="O189" s="103"/>
      <c r="P189" s="103"/>
      <c r="Q189" s="103"/>
      <c r="R189" s="18">
        <f t="shared" si="48"/>
        <v>0</v>
      </c>
      <c r="S189" s="103">
        <f t="shared" si="47"/>
        <v>0</v>
      </c>
      <c r="T189" s="22">
        <f t="shared" si="33"/>
        <v>0</v>
      </c>
      <c r="U189" s="101"/>
    </row>
    <row r="190" spans="1:21" s="4" customFormat="1" ht="25.5" x14ac:dyDescent="0.25">
      <c r="A190" s="8" t="s">
        <v>339</v>
      </c>
      <c r="B190" s="16" t="s">
        <v>583</v>
      </c>
      <c r="C190" s="10" t="s">
        <v>312</v>
      </c>
      <c r="D190" s="103"/>
      <c r="E190" s="103"/>
      <c r="F190" s="103"/>
      <c r="G190" s="103"/>
      <c r="H190" s="103"/>
      <c r="I190" s="103"/>
      <c r="J190" s="18">
        <v>0</v>
      </c>
      <c r="K190" s="103"/>
      <c r="L190" s="103"/>
      <c r="M190" s="103"/>
      <c r="N190" s="103"/>
      <c r="O190" s="103"/>
      <c r="P190" s="103"/>
      <c r="Q190" s="103"/>
      <c r="R190" s="18">
        <f t="shared" si="48"/>
        <v>0</v>
      </c>
      <c r="S190" s="103">
        <f t="shared" si="47"/>
        <v>0</v>
      </c>
      <c r="T190" s="22">
        <f t="shared" si="33"/>
        <v>0</v>
      </c>
      <c r="U190" s="101"/>
    </row>
    <row r="191" spans="1:21" s="4" customFormat="1" x14ac:dyDescent="0.25">
      <c r="A191" s="8" t="s">
        <v>452</v>
      </c>
      <c r="B191" s="13" t="s">
        <v>485</v>
      </c>
      <c r="C191" s="10" t="s">
        <v>312</v>
      </c>
      <c r="D191" s="103"/>
      <c r="E191" s="103"/>
      <c r="F191" s="103"/>
      <c r="G191" s="103"/>
      <c r="H191" s="103"/>
      <c r="I191" s="103"/>
      <c r="J191" s="18">
        <v>0</v>
      </c>
      <c r="K191" s="103"/>
      <c r="L191" s="103"/>
      <c r="M191" s="103"/>
      <c r="N191" s="103"/>
      <c r="O191" s="103"/>
      <c r="P191" s="103"/>
      <c r="Q191" s="103"/>
      <c r="R191" s="18">
        <f t="shared" si="48"/>
        <v>0</v>
      </c>
      <c r="S191" s="103">
        <f t="shared" si="47"/>
        <v>0</v>
      </c>
      <c r="T191" s="22">
        <f t="shared" si="33"/>
        <v>0</v>
      </c>
      <c r="U191" s="101"/>
    </row>
    <row r="192" spans="1:21" s="4" customFormat="1" ht="25.5" x14ac:dyDescent="0.25">
      <c r="A192" s="8" t="s">
        <v>453</v>
      </c>
      <c r="B192" s="13" t="s">
        <v>486</v>
      </c>
      <c r="C192" s="10" t="s">
        <v>312</v>
      </c>
      <c r="D192" s="103"/>
      <c r="E192" s="103"/>
      <c r="F192" s="103"/>
      <c r="G192" s="103"/>
      <c r="H192" s="103"/>
      <c r="I192" s="103"/>
      <c r="J192" s="18">
        <v>0</v>
      </c>
      <c r="K192" s="103"/>
      <c r="L192" s="103"/>
      <c r="M192" s="103"/>
      <c r="N192" s="103"/>
      <c r="O192" s="103"/>
      <c r="P192" s="103"/>
      <c r="Q192" s="103"/>
      <c r="R192" s="18">
        <f t="shared" si="48"/>
        <v>0</v>
      </c>
      <c r="S192" s="103">
        <f t="shared" si="47"/>
        <v>0</v>
      </c>
      <c r="T192" s="22">
        <f t="shared" si="33"/>
        <v>0</v>
      </c>
      <c r="U192" s="101"/>
    </row>
    <row r="193" spans="1:21" s="30" customFormat="1" x14ac:dyDescent="0.25">
      <c r="A193" s="35" t="s">
        <v>340</v>
      </c>
      <c r="B193" s="19" t="s">
        <v>504</v>
      </c>
      <c r="C193" s="36" t="s">
        <v>312</v>
      </c>
      <c r="D193" s="18">
        <f>'[1]51_2022'!E21</f>
        <v>0.29159990999999996</v>
      </c>
      <c r="E193" s="18">
        <v>0.70799674000000001</v>
      </c>
      <c r="F193" s="18">
        <v>0</v>
      </c>
      <c r="G193" s="18">
        <v>4.2891020199999996</v>
      </c>
      <c r="H193" s="18">
        <f>H35*1.2</f>
        <v>0</v>
      </c>
      <c r="I193" s="18">
        <f>I35*1.2</f>
        <v>0.54042546000000002</v>
      </c>
      <c r="J193" s="18">
        <v>0</v>
      </c>
      <c r="K193" s="18">
        <v>0.504</v>
      </c>
      <c r="L193" s="18">
        <v>0</v>
      </c>
      <c r="M193" s="18">
        <f>M35*1.2</f>
        <v>0.5498612345856001</v>
      </c>
      <c r="N193" s="18">
        <v>0</v>
      </c>
      <c r="O193" s="18">
        <f>O35*1.2</f>
        <v>0.58285290866073602</v>
      </c>
      <c r="P193" s="18">
        <f>P35*1.2</f>
        <v>0</v>
      </c>
      <c r="Q193" s="18">
        <f>Q35*1.2</f>
        <v>0.61782408318038018</v>
      </c>
      <c r="R193" s="18">
        <f t="shared" si="48"/>
        <v>0</v>
      </c>
      <c r="S193" s="18">
        <f t="shared" si="47"/>
        <v>2.794963686426716</v>
      </c>
      <c r="T193" s="22">
        <f t="shared" si="33"/>
        <v>10.878626042853432</v>
      </c>
      <c r="U193" s="101"/>
    </row>
    <row r="194" spans="1:21" s="30" customFormat="1" x14ac:dyDescent="0.25">
      <c r="A194" s="57" t="s">
        <v>101</v>
      </c>
      <c r="B194" s="58" t="s">
        <v>584</v>
      </c>
      <c r="C194" s="59" t="s">
        <v>312</v>
      </c>
      <c r="D194" s="61">
        <f t="shared" ref="D194:I194" si="49">SUM(D195:D196,D200:D205,D207:D211)</f>
        <v>534.25610186999995</v>
      </c>
      <c r="E194" s="61">
        <f t="shared" si="49"/>
        <v>585.92903383000009</v>
      </c>
      <c r="F194" s="61">
        <f t="shared" si="49"/>
        <v>624.36644943749991</v>
      </c>
      <c r="G194" s="61">
        <f t="shared" si="49"/>
        <v>628.76695914000004</v>
      </c>
      <c r="H194" s="61">
        <f t="shared" si="49"/>
        <v>655.58477190937515</v>
      </c>
      <c r="I194" s="61">
        <f t="shared" si="49"/>
        <v>673.07444130254248</v>
      </c>
      <c r="J194" s="18">
        <v>0</v>
      </c>
      <c r="K194" s="61">
        <v>715.37843053105291</v>
      </c>
      <c r="L194" s="18">
        <v>0</v>
      </c>
      <c r="M194" s="61">
        <f t="shared" ref="M194:O194" si="50">SUM(M195:M196,M200:M205,M207:M211)</f>
        <v>742.63007719153393</v>
      </c>
      <c r="N194" s="18">
        <v>0</v>
      </c>
      <c r="O194" s="61">
        <f t="shared" si="50"/>
        <v>790.2412612301913</v>
      </c>
      <c r="P194" s="18">
        <v>0</v>
      </c>
      <c r="Q194" s="61">
        <f t="shared" ref="Q194" si="51">SUM(Q195:Q196,Q200:Q205,Q207:Q211)</f>
        <v>837.53779161153489</v>
      </c>
      <c r="R194" s="61">
        <f t="shared" si="48"/>
        <v>655.58477190937515</v>
      </c>
      <c r="S194" s="18">
        <f t="shared" si="47"/>
        <v>3758.8620018668557</v>
      </c>
      <c r="T194" s="22">
        <f t="shared" si="33"/>
        <v>11202.212091829961</v>
      </c>
      <c r="U194" s="101"/>
    </row>
    <row r="195" spans="1:21" s="4" customFormat="1" x14ac:dyDescent="0.25">
      <c r="A195" s="8" t="s">
        <v>102</v>
      </c>
      <c r="B195" s="16" t="s">
        <v>428</v>
      </c>
      <c r="C195" s="10" t="s">
        <v>312</v>
      </c>
      <c r="D195" s="103">
        <v>0</v>
      </c>
      <c r="E195" s="103">
        <v>0</v>
      </c>
      <c r="F195" s="103">
        <v>0</v>
      </c>
      <c r="G195" s="103">
        <v>0</v>
      </c>
      <c r="H195" s="103">
        <v>0</v>
      </c>
      <c r="I195" s="103">
        <v>0</v>
      </c>
      <c r="J195" s="18">
        <v>0</v>
      </c>
      <c r="K195" s="103">
        <v>0</v>
      </c>
      <c r="L195" s="103">
        <v>0</v>
      </c>
      <c r="M195" s="103">
        <v>0</v>
      </c>
      <c r="N195" s="103">
        <v>0</v>
      </c>
      <c r="O195" s="103">
        <v>0</v>
      </c>
      <c r="P195" s="103">
        <v>0</v>
      </c>
      <c r="Q195" s="103">
        <v>0</v>
      </c>
      <c r="R195" s="18">
        <f t="shared" si="48"/>
        <v>0</v>
      </c>
      <c r="S195" s="103">
        <f t="shared" si="47"/>
        <v>0</v>
      </c>
      <c r="T195" s="22">
        <f t="shared" si="33"/>
        <v>0</v>
      </c>
      <c r="U195" s="101"/>
    </row>
    <row r="196" spans="1:21" s="30" customFormat="1" x14ac:dyDescent="0.25">
      <c r="A196" s="35" t="s">
        <v>103</v>
      </c>
      <c r="B196" s="23" t="s">
        <v>585</v>
      </c>
      <c r="C196" s="36" t="s">
        <v>312</v>
      </c>
      <c r="D196" s="18">
        <f t="shared" ref="D196:H196" si="52">D197+D198</f>
        <v>245.32659536000003</v>
      </c>
      <c r="E196" s="18">
        <f t="shared" si="52"/>
        <v>246.55501674999999</v>
      </c>
      <c r="F196" s="18">
        <f t="shared" si="52"/>
        <v>275.71716900000001</v>
      </c>
      <c r="G196" s="18">
        <f t="shared" si="52"/>
        <v>270.76298763</v>
      </c>
      <c r="H196" s="18">
        <f t="shared" si="52"/>
        <v>289.50302744999999</v>
      </c>
      <c r="I196" s="18">
        <f>I197+I198</f>
        <v>267.0371490774582</v>
      </c>
      <c r="J196" s="18">
        <v>0</v>
      </c>
      <c r="K196" s="18">
        <v>283.34297333159998</v>
      </c>
      <c r="L196" s="18">
        <v>0</v>
      </c>
      <c r="M196" s="18">
        <f>M197+M198</f>
        <v>300.34355173149595</v>
      </c>
      <c r="N196" s="18">
        <v>0</v>
      </c>
      <c r="O196" s="18">
        <f>O197+O198</f>
        <v>318.36416483538579</v>
      </c>
      <c r="P196" s="18">
        <v>0</v>
      </c>
      <c r="Q196" s="18">
        <f t="shared" ref="Q196" si="53">Q197+Q198</f>
        <v>337.46601472550896</v>
      </c>
      <c r="R196" s="18">
        <f t="shared" si="48"/>
        <v>289.50302744999999</v>
      </c>
      <c r="S196" s="18">
        <f t="shared" si="47"/>
        <v>1506.553853701449</v>
      </c>
      <c r="T196" s="22">
        <f t="shared" si="33"/>
        <v>4630.4755310428982</v>
      </c>
      <c r="U196" s="101"/>
    </row>
    <row r="197" spans="1:21" s="30" customFormat="1" x14ac:dyDescent="0.25">
      <c r="A197" s="35" t="s">
        <v>104</v>
      </c>
      <c r="B197" s="38" t="s">
        <v>202</v>
      </c>
      <c r="C197" s="36" t="s">
        <v>312</v>
      </c>
      <c r="D197" s="18">
        <f>'[1]51_2022'!F62</f>
        <v>245.32659536000003</v>
      </c>
      <c r="E197" s="18">
        <v>246.55501674999999</v>
      </c>
      <c r="F197" s="18">
        <v>275.71716900000001</v>
      </c>
      <c r="G197" s="18">
        <v>270.76298763</v>
      </c>
      <c r="H197" s="18">
        <v>289.50302744999999</v>
      </c>
      <c r="I197" s="18">
        <f>I56*1.2</f>
        <v>267.0371490774582</v>
      </c>
      <c r="J197" s="18">
        <v>0</v>
      </c>
      <c r="K197" s="18">
        <v>283.34297333159998</v>
      </c>
      <c r="L197" s="18">
        <v>0</v>
      </c>
      <c r="M197" s="18">
        <f>M56*1.2</f>
        <v>300.34355173149595</v>
      </c>
      <c r="N197" s="18">
        <v>0</v>
      </c>
      <c r="O197" s="18">
        <f>O56*1.2</f>
        <v>318.36416483538579</v>
      </c>
      <c r="P197" s="18">
        <v>0</v>
      </c>
      <c r="Q197" s="18">
        <f>Q56*1.2</f>
        <v>337.46601472550896</v>
      </c>
      <c r="R197" s="18">
        <f t="shared" si="48"/>
        <v>289.50302744999999</v>
      </c>
      <c r="S197" s="18">
        <f t="shared" si="47"/>
        <v>1506.553853701449</v>
      </c>
      <c r="T197" s="22">
        <f t="shared" si="33"/>
        <v>4630.4755310428982</v>
      </c>
      <c r="U197" s="101"/>
    </row>
    <row r="198" spans="1:21" s="4" customFormat="1" x14ac:dyDescent="0.25">
      <c r="A198" s="8" t="s">
        <v>105</v>
      </c>
      <c r="B198" s="17" t="s">
        <v>429</v>
      </c>
      <c r="C198" s="10" t="s">
        <v>312</v>
      </c>
      <c r="D198" s="103">
        <v>0</v>
      </c>
      <c r="E198" s="103">
        <v>0</v>
      </c>
      <c r="F198" s="103">
        <v>0</v>
      </c>
      <c r="G198" s="103">
        <v>0</v>
      </c>
      <c r="H198" s="103">
        <f>F198*1.02</f>
        <v>0</v>
      </c>
      <c r="I198" s="103">
        <f>G198*1.02</f>
        <v>0</v>
      </c>
      <c r="J198" s="18">
        <v>0</v>
      </c>
      <c r="K198" s="103">
        <v>0</v>
      </c>
      <c r="L198" s="103">
        <f>K198*1.02</f>
        <v>0</v>
      </c>
      <c r="M198" s="103">
        <f>K198*1.02</f>
        <v>0</v>
      </c>
      <c r="N198" s="103">
        <f>M198*1.02</f>
        <v>0</v>
      </c>
      <c r="O198" s="103">
        <f>N198*1.02</f>
        <v>0</v>
      </c>
      <c r="P198" s="103">
        <f>O198*1.02</f>
        <v>0</v>
      </c>
      <c r="Q198" s="103">
        <f>O198*1.02</f>
        <v>0</v>
      </c>
      <c r="R198" s="18">
        <f t="shared" si="48"/>
        <v>0</v>
      </c>
      <c r="S198" s="103">
        <f t="shared" si="47"/>
        <v>0</v>
      </c>
      <c r="T198" s="22">
        <f t="shared" si="33"/>
        <v>0</v>
      </c>
      <c r="U198" s="101"/>
    </row>
    <row r="199" spans="1:21" s="4" customFormat="1" x14ac:dyDescent="0.25">
      <c r="A199" s="8" t="s">
        <v>361</v>
      </c>
      <c r="B199" s="13" t="s">
        <v>362</v>
      </c>
      <c r="C199" s="10" t="s">
        <v>312</v>
      </c>
      <c r="D199" s="103"/>
      <c r="E199" s="103"/>
      <c r="F199" s="103"/>
      <c r="G199" s="103"/>
      <c r="H199" s="103">
        <v>0</v>
      </c>
      <c r="I199" s="103">
        <v>0</v>
      </c>
      <c r="J199" s="18">
        <v>0</v>
      </c>
      <c r="K199" s="103"/>
      <c r="L199" s="103"/>
      <c r="M199" s="103"/>
      <c r="N199" s="103"/>
      <c r="O199" s="103"/>
      <c r="P199" s="103"/>
      <c r="Q199" s="103"/>
      <c r="R199" s="18">
        <f t="shared" si="48"/>
        <v>0</v>
      </c>
      <c r="S199" s="103">
        <f t="shared" si="47"/>
        <v>0</v>
      </c>
      <c r="T199" s="22">
        <f t="shared" si="33"/>
        <v>0</v>
      </c>
      <c r="U199" s="101"/>
    </row>
    <row r="200" spans="1:21" s="4" customFormat="1" ht="25.5" x14ac:dyDescent="0.25">
      <c r="A200" s="8" t="s">
        <v>106</v>
      </c>
      <c r="B200" s="16" t="s">
        <v>465</v>
      </c>
      <c r="C200" s="10" t="s">
        <v>312</v>
      </c>
      <c r="D200" s="103"/>
      <c r="E200" s="103"/>
      <c r="F200" s="103"/>
      <c r="G200" s="103"/>
      <c r="H200" s="103">
        <v>0</v>
      </c>
      <c r="I200" s="103">
        <v>0</v>
      </c>
      <c r="J200" s="18">
        <v>0</v>
      </c>
      <c r="K200" s="103"/>
      <c r="L200" s="103"/>
      <c r="M200" s="103"/>
      <c r="N200" s="103"/>
      <c r="O200" s="103"/>
      <c r="P200" s="103"/>
      <c r="Q200" s="103"/>
      <c r="R200" s="18">
        <f t="shared" si="48"/>
        <v>0</v>
      </c>
      <c r="S200" s="103">
        <f t="shared" si="47"/>
        <v>0</v>
      </c>
      <c r="T200" s="22">
        <f t="shared" si="33"/>
        <v>0</v>
      </c>
      <c r="U200" s="101"/>
    </row>
    <row r="201" spans="1:21" s="30" customFormat="1" ht="25.5" x14ac:dyDescent="0.25">
      <c r="A201" s="35" t="s">
        <v>213</v>
      </c>
      <c r="B201" s="23" t="s">
        <v>626</v>
      </c>
      <c r="C201" s="36" t="s">
        <v>312</v>
      </c>
      <c r="D201" s="18">
        <f>'[1]51_2022'!F58</f>
        <v>184.64327549999999</v>
      </c>
      <c r="E201" s="18">
        <v>212.4630401</v>
      </c>
      <c r="F201" s="18">
        <v>220.61554200000003</v>
      </c>
      <c r="G201" s="18">
        <v>237.18197966</v>
      </c>
      <c r="H201" s="18">
        <v>231.64631910000003</v>
      </c>
      <c r="I201" s="18">
        <f>I62*1.2</f>
        <v>260.92799560814399</v>
      </c>
      <c r="J201" s="18">
        <v>0</v>
      </c>
      <c r="K201" s="18">
        <v>300.06719494936561</v>
      </c>
      <c r="L201" s="18">
        <v>0</v>
      </c>
      <c r="M201" s="18">
        <f>M62*1.2</f>
        <v>318.07122664632749</v>
      </c>
      <c r="N201" s="18">
        <v>0</v>
      </c>
      <c r="O201" s="18">
        <f>O62*1.2</f>
        <v>337.15550024510713</v>
      </c>
      <c r="P201" s="18">
        <v>0</v>
      </c>
      <c r="Q201" s="18">
        <f>Q62*1.2</f>
        <v>357.38483025981361</v>
      </c>
      <c r="R201" s="18">
        <f t="shared" si="48"/>
        <v>231.64631910000003</v>
      </c>
      <c r="S201" s="18">
        <f t="shared" si="47"/>
        <v>1573.6067477087577</v>
      </c>
      <c r="T201" s="22">
        <f t="shared" si="33"/>
        <v>4465.4099708775157</v>
      </c>
      <c r="U201" s="101"/>
    </row>
    <row r="202" spans="1:21" s="4" customFormat="1" x14ac:dyDescent="0.25">
      <c r="A202" s="8" t="s">
        <v>214</v>
      </c>
      <c r="B202" s="16" t="s">
        <v>612</v>
      </c>
      <c r="C202" s="10" t="s">
        <v>312</v>
      </c>
      <c r="D202" s="103"/>
      <c r="E202" s="103"/>
      <c r="F202" s="103"/>
      <c r="G202" s="103"/>
      <c r="H202" s="103">
        <v>0</v>
      </c>
      <c r="I202" s="103">
        <v>0</v>
      </c>
      <c r="J202" s="18">
        <v>0</v>
      </c>
      <c r="K202" s="103"/>
      <c r="L202" s="103"/>
      <c r="M202" s="103"/>
      <c r="N202" s="103"/>
      <c r="O202" s="103"/>
      <c r="P202" s="103"/>
      <c r="Q202" s="103"/>
      <c r="R202" s="18">
        <f t="shared" si="48"/>
        <v>0</v>
      </c>
      <c r="S202" s="103">
        <f t="shared" si="47"/>
        <v>0</v>
      </c>
      <c r="T202" s="22">
        <f t="shared" si="33"/>
        <v>0</v>
      </c>
      <c r="U202" s="101"/>
    </row>
    <row r="203" spans="1:21" s="30" customFormat="1" x14ac:dyDescent="0.25">
      <c r="A203" s="35" t="s">
        <v>215</v>
      </c>
      <c r="B203" s="23" t="s">
        <v>203</v>
      </c>
      <c r="C203" s="36" t="s">
        <v>312</v>
      </c>
      <c r="D203" s="18">
        <f>'[1]51_2022'!F36</f>
        <v>30.287649999999999</v>
      </c>
      <c r="E203" s="18">
        <v>33.400509399999997</v>
      </c>
      <c r="F203" s="18">
        <v>39.533346774193546</v>
      </c>
      <c r="G203" s="18">
        <v>33.847701189999995</v>
      </c>
      <c r="H203" s="18">
        <v>41.510014112903228</v>
      </c>
      <c r="I203" s="18">
        <f>I66/130.2*100</f>
        <v>48.239463709692785</v>
      </c>
      <c r="J203" s="18">
        <v>0</v>
      </c>
      <c r="K203" s="18">
        <v>40.377011645161296</v>
      </c>
      <c r="L203" s="18">
        <v>0</v>
      </c>
      <c r="M203" s="18">
        <f>M66/130.2*100</f>
        <v>42.395862227419364</v>
      </c>
      <c r="N203" s="18">
        <v>0</v>
      </c>
      <c r="O203" s="18">
        <f>O66/130.2*100</f>
        <v>44.515655338790339</v>
      </c>
      <c r="P203" s="18">
        <v>0</v>
      </c>
      <c r="Q203" s="18">
        <f>Q66/130.2*100</f>
        <v>46.741438105729863</v>
      </c>
      <c r="R203" s="18">
        <f t="shared" si="48"/>
        <v>41.510014112903228</v>
      </c>
      <c r="S203" s="18">
        <f t="shared" si="47"/>
        <v>222.26943102679365</v>
      </c>
      <c r="T203" s="22">
        <f t="shared" si="33"/>
        <v>664.62809764358724</v>
      </c>
      <c r="U203" s="101"/>
    </row>
    <row r="204" spans="1:21" s="30" customFormat="1" x14ac:dyDescent="0.25">
      <c r="A204" s="35" t="s">
        <v>216</v>
      </c>
      <c r="B204" s="23" t="s">
        <v>387</v>
      </c>
      <c r="C204" s="36" t="s">
        <v>312</v>
      </c>
      <c r="D204" s="18">
        <f>'[1]51_2022'!F85</f>
        <v>10.1142</v>
      </c>
      <c r="E204" s="18">
        <v>10.943745</v>
      </c>
      <c r="F204" s="18">
        <v>11.939070725806452</v>
      </c>
      <c r="G204" s="18">
        <v>11.911541570000001</v>
      </c>
      <c r="H204" s="18">
        <v>12.536024262096774</v>
      </c>
      <c r="I204" s="18">
        <f>I66-I203</f>
        <v>14.56831804032722</v>
      </c>
      <c r="J204" s="18">
        <v>0</v>
      </c>
      <c r="K204" s="18">
        <v>12.193857516838712</v>
      </c>
      <c r="L204" s="18">
        <v>0</v>
      </c>
      <c r="M204" s="18">
        <f>M66-M203</f>
        <v>12.803550392680648</v>
      </c>
      <c r="N204" s="18">
        <v>0</v>
      </c>
      <c r="O204" s="18">
        <f>O66-O203</f>
        <v>13.443727912314678</v>
      </c>
      <c r="P204" s="18">
        <v>0</v>
      </c>
      <c r="Q204" s="18">
        <f>Q66-Q203</f>
        <v>14.11591430793041</v>
      </c>
      <c r="R204" s="18">
        <f t="shared" si="48"/>
        <v>12.536024262096774</v>
      </c>
      <c r="S204" s="18">
        <f t="shared" si="47"/>
        <v>67.125368170091662</v>
      </c>
      <c r="T204" s="22">
        <f t="shared" si="33"/>
        <v>204.23134216018329</v>
      </c>
      <c r="U204" s="101"/>
    </row>
    <row r="205" spans="1:21" s="30" customFormat="1" x14ac:dyDescent="0.25">
      <c r="A205" s="35" t="s">
        <v>354</v>
      </c>
      <c r="B205" s="23" t="s">
        <v>586</v>
      </c>
      <c r="C205" s="36" t="s">
        <v>312</v>
      </c>
      <c r="D205" s="18">
        <f>'[1]51_2022'!F82-'[1]51_2022'!F85</f>
        <v>32.624667000000002</v>
      </c>
      <c r="E205" s="18">
        <v>40.564214</v>
      </c>
      <c r="F205" s="18">
        <v>20.976302812499966</v>
      </c>
      <c r="G205" s="18">
        <v>43.515519999999995</v>
      </c>
      <c r="H205" s="18">
        <v>22.025117953125005</v>
      </c>
      <c r="I205" s="18">
        <f>I206+I73+(I176-I176/1.2)-((I197+I198+I201+I207+I208+I209+I211+I222+I224)-(I197+I198+I201+I207+I208+I209+I211+I222+I224)/1.2)</f>
        <v>45.389972493894618</v>
      </c>
      <c r="J205" s="18">
        <v>0</v>
      </c>
      <c r="K205" s="18">
        <v>43.639551165592223</v>
      </c>
      <c r="L205" s="18">
        <v>0</v>
      </c>
      <c r="M205" s="18">
        <f>M206+M73+(M176-M176/1.2)-((M197+M198+M201+M207+M208+M209+M211+M222+M224)-(M197+M198+M201+M207+M208+M209+M211+M222+M224)/1.2)</f>
        <v>30.990799457747244</v>
      </c>
      <c r="N205" s="18">
        <v>0</v>
      </c>
      <c r="O205" s="18">
        <f>O206+O73+(O176-O176/1.2)-((O197+O198+O201+O207+O208+O209+O211+O222+O224)-(O197+O198+O201+O207+O208+O209+O211+O222+O224)/1.2)</f>
        <v>36.261660585636747</v>
      </c>
      <c r="P205" s="18">
        <v>0</v>
      </c>
      <c r="Q205" s="18">
        <f>Q206+Q73+(Q176-Q176/1.2)-((Q197+Q198+Q201+Q207+Q208+Q209+Q211+Q222+Q224)-(Q197+Q198+Q201+Q207+Q208+Q209+Q211+Q222+Q224)/1.2)</f>
        <v>38.616033537202327</v>
      </c>
      <c r="R205" s="18">
        <f t="shared" si="48"/>
        <v>22.025117953125005</v>
      </c>
      <c r="S205" s="18">
        <f t="shared" si="47"/>
        <v>194.89801724007316</v>
      </c>
      <c r="T205" s="22">
        <f t="shared" si="33"/>
        <v>571.52697419889637</v>
      </c>
      <c r="U205" s="101"/>
    </row>
    <row r="206" spans="1:21" s="30" customFormat="1" x14ac:dyDescent="0.25">
      <c r="A206" s="35" t="s">
        <v>364</v>
      </c>
      <c r="B206" s="38" t="s">
        <v>365</v>
      </c>
      <c r="C206" s="36" t="s">
        <v>312</v>
      </c>
      <c r="D206" s="20">
        <f>'[1]51_2022'!F84</f>
        <v>10.340116</v>
      </c>
      <c r="E206" s="20">
        <v>14.449203000000001</v>
      </c>
      <c r="F206" s="20">
        <v>10.127528401465121</v>
      </c>
      <c r="G206" s="20">
        <v>16.982572999999999</v>
      </c>
      <c r="H206" s="20">
        <v>10.633904821538378</v>
      </c>
      <c r="I206" s="20">
        <f>I133</f>
        <v>21.431797546467273</v>
      </c>
      <c r="J206" s="18">
        <v>0</v>
      </c>
      <c r="K206" s="20">
        <v>27.399004016822367</v>
      </c>
      <c r="L206" s="18">
        <v>0</v>
      </c>
      <c r="M206" s="18">
        <f>M133</f>
        <v>11.979855318336524</v>
      </c>
      <c r="N206" s="18">
        <v>0</v>
      </c>
      <c r="O206" s="18">
        <f>O133</f>
        <v>14.006002487250909</v>
      </c>
      <c r="P206" s="18">
        <v>0</v>
      </c>
      <c r="Q206" s="20">
        <f>Q133</f>
        <v>15.069005600862734</v>
      </c>
      <c r="R206" s="18">
        <f t="shared" si="48"/>
        <v>10.633904821538378</v>
      </c>
      <c r="S206" s="18">
        <f t="shared" si="47"/>
        <v>89.885664969739807</v>
      </c>
      <c r="T206" s="22">
        <f t="shared" si="33"/>
        <v>252.93855998402148</v>
      </c>
      <c r="U206" s="101"/>
    </row>
    <row r="207" spans="1:21" s="30" customFormat="1" x14ac:dyDescent="0.25">
      <c r="A207" s="35" t="s">
        <v>363</v>
      </c>
      <c r="B207" s="23" t="s">
        <v>459</v>
      </c>
      <c r="C207" s="36" t="s">
        <v>312</v>
      </c>
      <c r="D207" s="20">
        <f>'[1]51_2022'!F40</f>
        <v>0.97271025</v>
      </c>
      <c r="E207" s="20">
        <v>0.76105567000000007</v>
      </c>
      <c r="F207" s="20">
        <v>1.3984110000000101</v>
      </c>
      <c r="G207" s="20">
        <v>1.1492341499999998</v>
      </c>
      <c r="H207" s="20">
        <v>1.4683315499999934</v>
      </c>
      <c r="I207" s="20">
        <f>I58*1.2</f>
        <v>1.2523867440000001</v>
      </c>
      <c r="J207" s="18">
        <v>0</v>
      </c>
      <c r="K207" s="20">
        <v>1.2743158932</v>
      </c>
      <c r="L207" s="18">
        <v>0</v>
      </c>
      <c r="M207" s="18">
        <f>M58*1.2</f>
        <v>1.3380316878599998</v>
      </c>
      <c r="N207" s="18">
        <v>0</v>
      </c>
      <c r="O207" s="18">
        <f>O58*1.2</f>
        <v>1.4049332722529999</v>
      </c>
      <c r="P207" s="18">
        <v>0</v>
      </c>
      <c r="Q207" s="20">
        <f>Q58*1.2</f>
        <v>1.4751799358656499</v>
      </c>
      <c r="R207" s="18">
        <f t="shared" si="48"/>
        <v>1.4683315499999934</v>
      </c>
      <c r="S207" s="18">
        <f t="shared" si="47"/>
        <v>6.7448475331786488</v>
      </c>
      <c r="T207" s="22">
        <f t="shared" si="33"/>
        <v>20.707769236357294</v>
      </c>
      <c r="U207" s="101"/>
    </row>
    <row r="208" spans="1:21" s="30" customFormat="1" x14ac:dyDescent="0.25">
      <c r="A208" s="35" t="s">
        <v>366</v>
      </c>
      <c r="B208" s="23" t="s">
        <v>460</v>
      </c>
      <c r="C208" s="36" t="s">
        <v>312</v>
      </c>
      <c r="D208" s="20">
        <v>26.112429100000043</v>
      </c>
      <c r="E208" s="20">
        <v>36.090086160000169</v>
      </c>
      <c r="F208" s="20">
        <v>6.7552380000000012</v>
      </c>
      <c r="G208" s="20">
        <v>24.710814489999962</v>
      </c>
      <c r="H208" s="20">
        <v>7.0929999000000015</v>
      </c>
      <c r="I208" s="20">
        <f>SUM(I64,I65,I77,I81,I83)*1.2</f>
        <v>29.842660949025657</v>
      </c>
      <c r="J208" s="18">
        <v>0</v>
      </c>
      <c r="K208" s="20">
        <v>28.152097177895133</v>
      </c>
      <c r="L208" s="18">
        <v>0</v>
      </c>
      <c r="M208" s="18">
        <f>SUM(M64,M65,M77,M81,M83)*1.2</f>
        <v>29.566930753873237</v>
      </c>
      <c r="N208" s="18">
        <v>0</v>
      </c>
      <c r="O208" s="18">
        <f>SUM(O64,O65,O77,O81,O83)*1.2</f>
        <v>31.052939731675256</v>
      </c>
      <c r="P208" s="18">
        <v>0</v>
      </c>
      <c r="Q208" s="20">
        <f>SUM(Q64,Q65,Q77,Q81,Q83)*1.2</f>
        <v>32.61370890477388</v>
      </c>
      <c r="R208" s="18">
        <f t="shared" si="48"/>
        <v>7.0929999000000015</v>
      </c>
      <c r="S208" s="18">
        <f t="shared" si="47"/>
        <v>151.22833751724315</v>
      </c>
      <c r="T208" s="22">
        <f t="shared" si="33"/>
        <v>410.31124258448654</v>
      </c>
      <c r="U208" s="101"/>
    </row>
    <row r="209" spans="1:21" s="30" customFormat="1" x14ac:dyDescent="0.25">
      <c r="A209" s="35" t="s">
        <v>367</v>
      </c>
      <c r="B209" s="23" t="s">
        <v>369</v>
      </c>
      <c r="C209" s="36" t="s">
        <v>312</v>
      </c>
      <c r="D209" s="20">
        <f>'[1]51_2022'!F47</f>
        <v>2.7071765399999999</v>
      </c>
      <c r="E209" s="20">
        <v>3.4130392500000002</v>
      </c>
      <c r="F209" s="20">
        <v>2.913246</v>
      </c>
      <c r="G209" s="20">
        <v>3.5014211899999999</v>
      </c>
      <c r="H209" s="20">
        <v>3.0589082999999997</v>
      </c>
      <c r="I209" s="20">
        <f>I78*1.2</f>
        <v>3.1935835680000002</v>
      </c>
      <c r="J209" s="18">
        <v>0</v>
      </c>
      <c r="K209" s="20">
        <v>3.1839355170000001</v>
      </c>
      <c r="L209" s="18">
        <v>0</v>
      </c>
      <c r="M209" s="18">
        <f>M78*1.2</f>
        <v>3.3431322928500005</v>
      </c>
      <c r="N209" s="18">
        <v>0</v>
      </c>
      <c r="O209" s="18">
        <f>O78*1.2</f>
        <v>3.5102889074925003</v>
      </c>
      <c r="P209" s="18">
        <v>0</v>
      </c>
      <c r="Q209" s="20">
        <f>Q78*1.2</f>
        <v>3.6858033528671257</v>
      </c>
      <c r="R209" s="18">
        <f t="shared" si="48"/>
        <v>3.0589082999999997</v>
      </c>
      <c r="S209" s="18">
        <f t="shared" si="47"/>
        <v>16.916743638209624</v>
      </c>
      <c r="T209" s="22">
        <f t="shared" si="33"/>
        <v>52.486186856419252</v>
      </c>
      <c r="U209" s="101"/>
    </row>
    <row r="210" spans="1:21" s="4" customFormat="1" ht="25.5" x14ac:dyDescent="0.25">
      <c r="A210" s="8" t="s">
        <v>368</v>
      </c>
      <c r="B210" s="16" t="s">
        <v>566</v>
      </c>
      <c r="C210" s="10" t="s">
        <v>312</v>
      </c>
      <c r="D210" s="106">
        <v>0</v>
      </c>
      <c r="E210" s="106">
        <v>0</v>
      </c>
      <c r="F210" s="106">
        <v>0</v>
      </c>
      <c r="G210" s="106">
        <v>0</v>
      </c>
      <c r="H210" s="106">
        <v>0</v>
      </c>
      <c r="I210" s="106">
        <v>0</v>
      </c>
      <c r="J210" s="18">
        <v>0</v>
      </c>
      <c r="K210" s="106">
        <v>0</v>
      </c>
      <c r="L210" s="103">
        <v>0</v>
      </c>
      <c r="M210" s="103">
        <v>0</v>
      </c>
      <c r="N210" s="103">
        <v>0</v>
      </c>
      <c r="O210" s="103">
        <v>0</v>
      </c>
      <c r="P210" s="103">
        <v>0</v>
      </c>
      <c r="Q210" s="103">
        <v>0</v>
      </c>
      <c r="R210" s="18">
        <f t="shared" si="48"/>
        <v>0</v>
      </c>
      <c r="S210" s="103">
        <f t="shared" si="47"/>
        <v>0</v>
      </c>
      <c r="T210" s="22">
        <f t="shared" si="33"/>
        <v>0</v>
      </c>
      <c r="U210" s="101"/>
    </row>
    <row r="211" spans="1:21" s="30" customFormat="1" x14ac:dyDescent="0.25">
      <c r="A211" s="35" t="s">
        <v>388</v>
      </c>
      <c r="B211" s="23" t="s">
        <v>627</v>
      </c>
      <c r="C211" s="36" t="s">
        <v>312</v>
      </c>
      <c r="D211" s="20">
        <f>'[1]51_2022'!F88</f>
        <v>1.4673981200000001</v>
      </c>
      <c r="E211" s="20">
        <v>1.7383275</v>
      </c>
      <c r="F211" s="20">
        <v>44.518123125000002</v>
      </c>
      <c r="G211" s="20">
        <v>2.1857592599999998</v>
      </c>
      <c r="H211" s="20">
        <v>46.74402928125</v>
      </c>
      <c r="I211" s="20">
        <f>G211*1.2</f>
        <v>2.6229111119999997</v>
      </c>
      <c r="J211" s="18">
        <v>0</v>
      </c>
      <c r="K211" s="20">
        <v>3.1474933343999996</v>
      </c>
      <c r="L211" s="18">
        <v>0</v>
      </c>
      <c r="M211" s="20">
        <f>K211*1.2</f>
        <v>3.7769920012799991</v>
      </c>
      <c r="N211" s="18">
        <v>0</v>
      </c>
      <c r="O211" s="20">
        <f>M211*1.2</f>
        <v>4.5323904015359986</v>
      </c>
      <c r="P211" s="18">
        <v>0</v>
      </c>
      <c r="Q211" s="20">
        <f>O211*1.2</f>
        <v>5.4388684818431985</v>
      </c>
      <c r="R211" s="18">
        <f t="shared" si="48"/>
        <v>46.74402928125</v>
      </c>
      <c r="S211" s="18">
        <f t="shared" si="47"/>
        <v>19.518655331059193</v>
      </c>
      <c r="T211" s="22">
        <f t="shared" si="33"/>
        <v>182.43497722961837</v>
      </c>
      <c r="U211" s="101"/>
    </row>
    <row r="212" spans="1:21" s="30" customFormat="1" x14ac:dyDescent="0.25">
      <c r="A212" s="57" t="s">
        <v>107</v>
      </c>
      <c r="B212" s="58" t="s">
        <v>587</v>
      </c>
      <c r="C212" s="59" t="s">
        <v>312</v>
      </c>
      <c r="D212" s="61">
        <f t="shared" ref="D212:I212" si="54">SUM(D213:D214,D218)</f>
        <v>0</v>
      </c>
      <c r="E212" s="61">
        <f t="shared" si="54"/>
        <v>0</v>
      </c>
      <c r="F212" s="61">
        <f t="shared" si="54"/>
        <v>0.39499999999999957</v>
      </c>
      <c r="G212" s="61">
        <f t="shared" si="54"/>
        <v>0</v>
      </c>
      <c r="H212" s="61">
        <f t="shared" si="54"/>
        <v>0.34576375000000015</v>
      </c>
      <c r="I212" s="61">
        <f t="shared" si="54"/>
        <v>0</v>
      </c>
      <c r="J212" s="18">
        <v>0</v>
      </c>
      <c r="K212" s="61">
        <v>3.8175405699999985</v>
      </c>
      <c r="L212" s="18">
        <v>0</v>
      </c>
      <c r="M212" s="61">
        <f t="shared" ref="M212:O212" si="55">SUM(M213:M214,M218)</f>
        <v>2.2324569070133364</v>
      </c>
      <c r="N212" s="18">
        <v>0</v>
      </c>
      <c r="O212" s="61">
        <f t="shared" si="55"/>
        <v>0.22954052199999997</v>
      </c>
      <c r="P212" s="18">
        <v>0</v>
      </c>
      <c r="Q212" s="61">
        <f t="shared" ref="Q212" si="56">SUM(Q213:Q214,Q218)</f>
        <v>0.23964030399999992</v>
      </c>
      <c r="R212" s="61">
        <f t="shared" si="48"/>
        <v>0.34576375000000015</v>
      </c>
      <c r="S212" s="61">
        <f t="shared" si="47"/>
        <v>6.5191783030133346</v>
      </c>
      <c r="T212" s="22">
        <f t="shared" si="33"/>
        <v>14.12488410602667</v>
      </c>
      <c r="U212" s="101"/>
    </row>
    <row r="213" spans="1:21" s="4" customFormat="1" x14ac:dyDescent="0.25">
      <c r="A213" s="8" t="s">
        <v>108</v>
      </c>
      <c r="B213" s="16" t="s">
        <v>34</v>
      </c>
      <c r="C213" s="10" t="s">
        <v>312</v>
      </c>
      <c r="D213" s="103">
        <v>0</v>
      </c>
      <c r="E213" s="103">
        <v>0</v>
      </c>
      <c r="F213" s="103">
        <v>0</v>
      </c>
      <c r="G213" s="103">
        <v>0</v>
      </c>
      <c r="H213" s="103">
        <v>0</v>
      </c>
      <c r="I213" s="103">
        <v>0</v>
      </c>
      <c r="J213" s="18">
        <v>0</v>
      </c>
      <c r="K213" s="103">
        <v>0</v>
      </c>
      <c r="L213" s="103">
        <v>0</v>
      </c>
      <c r="M213" s="103">
        <v>0</v>
      </c>
      <c r="N213" s="103">
        <v>0</v>
      </c>
      <c r="O213" s="103">
        <v>0</v>
      </c>
      <c r="P213" s="103">
        <v>0</v>
      </c>
      <c r="Q213" s="103">
        <v>0</v>
      </c>
      <c r="R213" s="18">
        <f t="shared" si="48"/>
        <v>0</v>
      </c>
      <c r="S213" s="103">
        <f t="shared" si="47"/>
        <v>0</v>
      </c>
      <c r="T213" s="22">
        <f t="shared" ref="T213:T276" si="57">SUM(D213:S213)</f>
        <v>0</v>
      </c>
      <c r="U213" s="101"/>
    </row>
    <row r="214" spans="1:21" s="4" customFormat="1" x14ac:dyDescent="0.25">
      <c r="A214" s="8" t="s">
        <v>109</v>
      </c>
      <c r="B214" s="16" t="s">
        <v>57</v>
      </c>
      <c r="C214" s="10" t="s">
        <v>312</v>
      </c>
      <c r="D214" s="103">
        <v>0</v>
      </c>
      <c r="E214" s="103">
        <v>0</v>
      </c>
      <c r="F214" s="103">
        <v>0</v>
      </c>
      <c r="G214" s="103">
        <v>0</v>
      </c>
      <c r="H214" s="103">
        <v>0</v>
      </c>
      <c r="I214" s="103">
        <v>0</v>
      </c>
      <c r="J214" s="18">
        <v>0</v>
      </c>
      <c r="K214" s="103">
        <v>0</v>
      </c>
      <c r="L214" s="103">
        <v>0</v>
      </c>
      <c r="M214" s="103">
        <v>0</v>
      </c>
      <c r="N214" s="103">
        <v>0</v>
      </c>
      <c r="O214" s="103">
        <v>0</v>
      </c>
      <c r="P214" s="103">
        <v>0</v>
      </c>
      <c r="Q214" s="103">
        <v>0</v>
      </c>
      <c r="R214" s="18">
        <f t="shared" si="48"/>
        <v>0</v>
      </c>
      <c r="S214" s="103">
        <f t="shared" si="47"/>
        <v>0</v>
      </c>
      <c r="T214" s="22">
        <f t="shared" si="57"/>
        <v>0</v>
      </c>
      <c r="U214" s="101"/>
    </row>
    <row r="215" spans="1:21" s="4" customFormat="1" ht="25.5" x14ac:dyDescent="0.25">
      <c r="A215" s="8" t="s">
        <v>217</v>
      </c>
      <c r="B215" s="13" t="s">
        <v>634</v>
      </c>
      <c r="C215" s="10" t="s">
        <v>312</v>
      </c>
      <c r="D215" s="103">
        <v>0</v>
      </c>
      <c r="E215" s="103">
        <v>0</v>
      </c>
      <c r="F215" s="103">
        <v>0</v>
      </c>
      <c r="G215" s="103">
        <v>0</v>
      </c>
      <c r="H215" s="103">
        <v>0</v>
      </c>
      <c r="I215" s="103">
        <v>0</v>
      </c>
      <c r="J215" s="18">
        <v>0</v>
      </c>
      <c r="K215" s="103">
        <v>0</v>
      </c>
      <c r="L215" s="103">
        <v>0</v>
      </c>
      <c r="M215" s="103">
        <v>0</v>
      </c>
      <c r="N215" s="103">
        <v>0</v>
      </c>
      <c r="O215" s="103">
        <v>0</v>
      </c>
      <c r="P215" s="103">
        <v>0</v>
      </c>
      <c r="Q215" s="103">
        <v>0</v>
      </c>
      <c r="R215" s="18">
        <f t="shared" si="48"/>
        <v>0</v>
      </c>
      <c r="S215" s="103">
        <f t="shared" si="47"/>
        <v>0</v>
      </c>
      <c r="T215" s="22">
        <f t="shared" si="57"/>
        <v>0</v>
      </c>
      <c r="U215" s="101"/>
    </row>
    <row r="216" spans="1:21" s="4" customFormat="1" x14ac:dyDescent="0.25">
      <c r="A216" s="8" t="s">
        <v>218</v>
      </c>
      <c r="B216" s="14" t="s">
        <v>184</v>
      </c>
      <c r="C216" s="10" t="s">
        <v>312</v>
      </c>
      <c r="D216" s="103">
        <v>0</v>
      </c>
      <c r="E216" s="103">
        <v>0</v>
      </c>
      <c r="F216" s="103">
        <v>0</v>
      </c>
      <c r="G216" s="103">
        <v>0</v>
      </c>
      <c r="H216" s="103">
        <v>0</v>
      </c>
      <c r="I216" s="103">
        <v>0</v>
      </c>
      <c r="J216" s="18">
        <v>0</v>
      </c>
      <c r="K216" s="103">
        <v>0</v>
      </c>
      <c r="L216" s="103">
        <v>0</v>
      </c>
      <c r="M216" s="103">
        <v>0</v>
      </c>
      <c r="N216" s="103">
        <v>0</v>
      </c>
      <c r="O216" s="103">
        <v>0</v>
      </c>
      <c r="P216" s="103">
        <v>0</v>
      </c>
      <c r="Q216" s="103">
        <v>0</v>
      </c>
      <c r="R216" s="18">
        <f t="shared" si="48"/>
        <v>0</v>
      </c>
      <c r="S216" s="103">
        <f t="shared" si="47"/>
        <v>0</v>
      </c>
      <c r="T216" s="22">
        <f t="shared" si="57"/>
        <v>0</v>
      </c>
      <c r="U216" s="101"/>
    </row>
    <row r="217" spans="1:21" s="4" customFormat="1" ht="25.5" x14ac:dyDescent="0.25">
      <c r="A217" s="8" t="s">
        <v>219</v>
      </c>
      <c r="B217" s="14" t="s">
        <v>302</v>
      </c>
      <c r="C217" s="10" t="s">
        <v>312</v>
      </c>
      <c r="D217" s="103">
        <v>0</v>
      </c>
      <c r="E217" s="103">
        <v>0</v>
      </c>
      <c r="F217" s="103">
        <v>0</v>
      </c>
      <c r="G217" s="103">
        <v>0</v>
      </c>
      <c r="H217" s="103">
        <v>0</v>
      </c>
      <c r="I217" s="103">
        <v>0</v>
      </c>
      <c r="J217" s="18">
        <v>0</v>
      </c>
      <c r="K217" s="103">
        <v>0</v>
      </c>
      <c r="L217" s="103">
        <v>0</v>
      </c>
      <c r="M217" s="103">
        <v>0</v>
      </c>
      <c r="N217" s="103">
        <v>0</v>
      </c>
      <c r="O217" s="103">
        <v>0</v>
      </c>
      <c r="P217" s="103">
        <v>0</v>
      </c>
      <c r="Q217" s="103">
        <v>0</v>
      </c>
      <c r="R217" s="18">
        <f t="shared" si="48"/>
        <v>0</v>
      </c>
      <c r="S217" s="103">
        <f t="shared" si="47"/>
        <v>0</v>
      </c>
      <c r="T217" s="22">
        <f t="shared" si="57"/>
        <v>0</v>
      </c>
      <c r="U217" s="101"/>
    </row>
    <row r="218" spans="1:21" s="30" customFormat="1" x14ac:dyDescent="0.25">
      <c r="A218" s="35" t="s">
        <v>110</v>
      </c>
      <c r="B218" s="38" t="s">
        <v>628</v>
      </c>
      <c r="C218" s="36" t="s">
        <v>312</v>
      </c>
      <c r="D218" s="18">
        <v>0</v>
      </c>
      <c r="E218" s="18">
        <v>0</v>
      </c>
      <c r="F218" s="18">
        <v>0.39499999999999957</v>
      </c>
      <c r="G218" s="18">
        <v>0</v>
      </c>
      <c r="H218" s="18">
        <v>0.34576375000000015</v>
      </c>
      <c r="I218" s="18">
        <v>0</v>
      </c>
      <c r="J218" s="18">
        <v>0</v>
      </c>
      <c r="K218" s="18">
        <v>3.8175405699999985</v>
      </c>
      <c r="L218" s="18">
        <v>0</v>
      </c>
      <c r="M218" s="18">
        <f>M222-M383</f>
        <v>2.2324569070133364</v>
      </c>
      <c r="N218" s="18">
        <v>0</v>
      </c>
      <c r="O218" s="18">
        <f>O222-O383</f>
        <v>0.22954052199999997</v>
      </c>
      <c r="P218" s="18">
        <v>0</v>
      </c>
      <c r="Q218" s="18">
        <f>Q222-Q383</f>
        <v>0.23964030399999992</v>
      </c>
      <c r="R218" s="18">
        <f t="shared" si="48"/>
        <v>0.34576375000000015</v>
      </c>
      <c r="S218" s="18">
        <f t="shared" si="47"/>
        <v>6.5191783030133346</v>
      </c>
      <c r="T218" s="22">
        <f t="shared" si="57"/>
        <v>14.12488410602667</v>
      </c>
      <c r="U218" s="101"/>
    </row>
    <row r="219" spans="1:21" s="30" customFormat="1" x14ac:dyDescent="0.25">
      <c r="A219" s="57" t="s">
        <v>112</v>
      </c>
      <c r="B219" s="58" t="s">
        <v>588</v>
      </c>
      <c r="C219" s="59" t="s">
        <v>312</v>
      </c>
      <c r="D219" s="61">
        <f>D222+D224</f>
        <v>15.861300829999998</v>
      </c>
      <c r="E219" s="61">
        <f>E222+E224</f>
        <v>14.879121570000001</v>
      </c>
      <c r="F219" s="61">
        <f>F222+F224</f>
        <v>3.2812708333333331</v>
      </c>
      <c r="G219" s="61">
        <f>G222+G224</f>
        <v>10.596992909999999</v>
      </c>
      <c r="H219" s="61">
        <f t="shared" ref="H219:I219" si="58">SUM(H222:H228)</f>
        <v>3.1953983333333333</v>
      </c>
      <c r="I219" s="61">
        <f t="shared" si="58"/>
        <v>2.1821437700000001</v>
      </c>
      <c r="J219" s="18">
        <v>0</v>
      </c>
      <c r="K219" s="61">
        <v>22.905243429999999</v>
      </c>
      <c r="L219" s="18">
        <v>0</v>
      </c>
      <c r="M219" s="61">
        <f t="shared" ref="M219:O219" si="59">SUM(M222:M228)</f>
        <v>13.394741442080001</v>
      </c>
      <c r="N219" s="18">
        <v>0</v>
      </c>
      <c r="O219" s="61">
        <f t="shared" si="59"/>
        <v>1.377243132</v>
      </c>
      <c r="P219" s="18">
        <v>0</v>
      </c>
      <c r="Q219" s="61">
        <f t="shared" ref="Q219" si="60">SUM(Q222:Q228)</f>
        <v>1.4378418239999999</v>
      </c>
      <c r="R219" s="61">
        <f t="shared" si="48"/>
        <v>3.1953983333333333</v>
      </c>
      <c r="S219" s="61">
        <f t="shared" si="47"/>
        <v>41.297213598079999</v>
      </c>
      <c r="T219" s="22">
        <f t="shared" si="57"/>
        <v>133.60391000615999</v>
      </c>
      <c r="U219" s="101"/>
    </row>
    <row r="220" spans="1:21" s="30" customFormat="1" x14ac:dyDescent="0.25">
      <c r="A220" s="35" t="s">
        <v>113</v>
      </c>
      <c r="B220" s="40" t="s">
        <v>589</v>
      </c>
      <c r="C220" s="36" t="s">
        <v>312</v>
      </c>
      <c r="D220" s="18">
        <f t="shared" ref="D220:O220" si="61">SUM(D221:D226)</f>
        <v>15.861300829999998</v>
      </c>
      <c r="E220" s="18">
        <f t="shared" si="61"/>
        <v>14.879121570000001</v>
      </c>
      <c r="F220" s="18">
        <f t="shared" si="61"/>
        <v>3.2812708333333331</v>
      </c>
      <c r="G220" s="18">
        <f t="shared" si="61"/>
        <v>10.596992909999999</v>
      </c>
      <c r="H220" s="18">
        <f t="shared" si="61"/>
        <v>3.1953983333333333</v>
      </c>
      <c r="I220" s="18">
        <f t="shared" si="61"/>
        <v>2.1821437700000001</v>
      </c>
      <c r="J220" s="18">
        <v>0</v>
      </c>
      <c r="K220" s="18">
        <v>22.905243429999999</v>
      </c>
      <c r="L220" s="18">
        <v>0</v>
      </c>
      <c r="M220" s="18">
        <f t="shared" ref="M220" si="62">SUM(M221:M226)</f>
        <v>13.394741442080001</v>
      </c>
      <c r="N220" s="18">
        <v>0</v>
      </c>
      <c r="O220" s="18">
        <f t="shared" si="61"/>
        <v>1.377243132</v>
      </c>
      <c r="P220" s="18">
        <v>0</v>
      </c>
      <c r="Q220" s="18">
        <f t="shared" ref="Q220" si="63">SUM(Q221:Q226)</f>
        <v>1.4378418239999999</v>
      </c>
      <c r="R220" s="18">
        <f t="shared" si="48"/>
        <v>3.1953983333333333</v>
      </c>
      <c r="S220" s="18">
        <f t="shared" si="47"/>
        <v>41.297213598079999</v>
      </c>
      <c r="T220" s="22">
        <f t="shared" si="57"/>
        <v>133.60391000615999</v>
      </c>
      <c r="U220" s="101"/>
    </row>
    <row r="221" spans="1:21" s="4" customFormat="1" x14ac:dyDescent="0.25">
      <c r="A221" s="8" t="s">
        <v>220</v>
      </c>
      <c r="B221" s="13" t="s">
        <v>430</v>
      </c>
      <c r="C221" s="10" t="s">
        <v>312</v>
      </c>
      <c r="D221" s="106">
        <v>0</v>
      </c>
      <c r="E221" s="106">
        <v>0</v>
      </c>
      <c r="F221" s="103">
        <v>0</v>
      </c>
      <c r="G221" s="103">
        <v>0</v>
      </c>
      <c r="H221" s="103">
        <v>0</v>
      </c>
      <c r="I221" s="103">
        <v>0</v>
      </c>
      <c r="J221" s="18">
        <v>0</v>
      </c>
      <c r="K221" s="103">
        <v>0</v>
      </c>
      <c r="L221" s="103">
        <v>0</v>
      </c>
      <c r="M221" s="103">
        <v>0</v>
      </c>
      <c r="N221" s="103">
        <v>0</v>
      </c>
      <c r="O221" s="103">
        <v>0</v>
      </c>
      <c r="P221" s="103">
        <v>0</v>
      </c>
      <c r="Q221" s="103">
        <v>0</v>
      </c>
      <c r="R221" s="18">
        <f t="shared" si="48"/>
        <v>0</v>
      </c>
      <c r="S221" s="103">
        <f t="shared" si="47"/>
        <v>0</v>
      </c>
      <c r="T221" s="22">
        <f t="shared" si="57"/>
        <v>0</v>
      </c>
      <c r="U221" s="101"/>
    </row>
    <row r="222" spans="1:21" s="30" customFormat="1" x14ac:dyDescent="0.25">
      <c r="A222" s="35" t="s">
        <v>221</v>
      </c>
      <c r="B222" s="38" t="s">
        <v>431</v>
      </c>
      <c r="C222" s="36" t="s">
        <v>312</v>
      </c>
      <c r="D222" s="18">
        <f>'[1]51_2022'!F102</f>
        <v>5.3829292999999998</v>
      </c>
      <c r="E222" s="18">
        <v>4.7964734500000006</v>
      </c>
      <c r="F222" s="18">
        <v>3.2812708333333331</v>
      </c>
      <c r="G222" s="18">
        <v>1.88496</v>
      </c>
      <c r="H222" s="18">
        <v>3.1953983333333333</v>
      </c>
      <c r="I222" s="18">
        <v>2.1821437700000001</v>
      </c>
      <c r="J222" s="18">
        <v>0</v>
      </c>
      <c r="K222" s="18">
        <v>11.007816173920004</v>
      </c>
      <c r="L222" s="18">
        <v>0</v>
      </c>
      <c r="M222" s="18">
        <v>13.394741442080001</v>
      </c>
      <c r="N222" s="18">
        <v>0</v>
      </c>
      <c r="O222" s="18">
        <v>1.377243132</v>
      </c>
      <c r="P222" s="18">
        <v>0</v>
      </c>
      <c r="Q222" s="18">
        <v>1.4378418239999999</v>
      </c>
      <c r="R222" s="18">
        <f t="shared" si="48"/>
        <v>3.1953983333333333</v>
      </c>
      <c r="S222" s="18">
        <f t="shared" si="47"/>
        <v>29.399786342000006</v>
      </c>
      <c r="T222" s="22">
        <f t="shared" si="57"/>
        <v>80.53600293400001</v>
      </c>
      <c r="U222" s="101"/>
    </row>
    <row r="223" spans="1:21" s="4" customFormat="1" ht="25.5" x14ac:dyDescent="0.25">
      <c r="A223" s="8" t="s">
        <v>222</v>
      </c>
      <c r="B223" s="13" t="s">
        <v>432</v>
      </c>
      <c r="C223" s="10" t="s">
        <v>312</v>
      </c>
      <c r="D223" s="103">
        <v>0</v>
      </c>
      <c r="E223" s="103">
        <v>0</v>
      </c>
      <c r="F223" s="103">
        <v>0</v>
      </c>
      <c r="G223" s="103">
        <v>0</v>
      </c>
      <c r="H223" s="103">
        <v>0</v>
      </c>
      <c r="I223" s="103">
        <v>0</v>
      </c>
      <c r="J223" s="18">
        <v>0</v>
      </c>
      <c r="K223" s="103">
        <v>0</v>
      </c>
      <c r="L223" s="103">
        <v>0</v>
      </c>
      <c r="M223" s="103">
        <v>0</v>
      </c>
      <c r="N223" s="103">
        <v>0</v>
      </c>
      <c r="O223" s="103">
        <v>0</v>
      </c>
      <c r="P223" s="103">
        <v>0</v>
      </c>
      <c r="Q223" s="103">
        <v>0</v>
      </c>
      <c r="R223" s="18">
        <f t="shared" si="48"/>
        <v>0</v>
      </c>
      <c r="S223" s="103">
        <f t="shared" si="47"/>
        <v>0</v>
      </c>
      <c r="T223" s="22">
        <f t="shared" si="57"/>
        <v>0</v>
      </c>
      <c r="U223" s="101"/>
    </row>
    <row r="224" spans="1:21" s="30" customFormat="1" x14ac:dyDescent="0.25">
      <c r="A224" s="35" t="s">
        <v>223</v>
      </c>
      <c r="B224" s="38" t="s">
        <v>433</v>
      </c>
      <c r="C224" s="36" t="s">
        <v>312</v>
      </c>
      <c r="D224" s="18">
        <f>'[1]51_2022'!F99</f>
        <v>10.478371529999999</v>
      </c>
      <c r="E224" s="18">
        <v>10.08264812</v>
      </c>
      <c r="F224" s="18">
        <v>0</v>
      </c>
      <c r="G224" s="18">
        <v>8.7120329099999996</v>
      </c>
      <c r="H224" s="18">
        <v>0</v>
      </c>
      <c r="I224" s="18">
        <v>0</v>
      </c>
      <c r="J224" s="18">
        <v>0</v>
      </c>
      <c r="K224" s="18">
        <v>0</v>
      </c>
      <c r="L224" s="18">
        <v>0</v>
      </c>
      <c r="M224" s="18">
        <f>K224</f>
        <v>0</v>
      </c>
      <c r="N224" s="18">
        <v>0</v>
      </c>
      <c r="O224" s="18">
        <f>M224</f>
        <v>0</v>
      </c>
      <c r="P224" s="18">
        <v>0</v>
      </c>
      <c r="Q224" s="18">
        <f>O224</f>
        <v>0</v>
      </c>
      <c r="R224" s="18">
        <f t="shared" si="48"/>
        <v>0</v>
      </c>
      <c r="S224" s="18">
        <f t="shared" si="47"/>
        <v>0</v>
      </c>
      <c r="T224" s="22">
        <f t="shared" si="57"/>
        <v>29.273052559999996</v>
      </c>
      <c r="U224" s="101"/>
    </row>
    <row r="225" spans="1:21" s="4" customFormat="1" ht="25.5" x14ac:dyDescent="0.25">
      <c r="A225" s="8" t="s">
        <v>355</v>
      </c>
      <c r="B225" s="13" t="s">
        <v>434</v>
      </c>
      <c r="C225" s="10" t="s">
        <v>312</v>
      </c>
      <c r="D225" s="103">
        <v>0</v>
      </c>
      <c r="E225" s="103">
        <v>0</v>
      </c>
      <c r="F225" s="103">
        <v>0</v>
      </c>
      <c r="G225" s="103">
        <v>0</v>
      </c>
      <c r="H225" s="103">
        <v>0</v>
      </c>
      <c r="I225" s="103">
        <v>0</v>
      </c>
      <c r="J225" s="18">
        <v>0</v>
      </c>
      <c r="K225" s="103">
        <v>0</v>
      </c>
      <c r="L225" s="103">
        <v>0</v>
      </c>
      <c r="M225" s="103">
        <v>0</v>
      </c>
      <c r="N225" s="103">
        <v>0</v>
      </c>
      <c r="O225" s="103">
        <v>0</v>
      </c>
      <c r="P225" s="103">
        <v>0</v>
      </c>
      <c r="Q225" s="103">
        <v>0</v>
      </c>
      <c r="R225" s="18">
        <f t="shared" si="48"/>
        <v>0</v>
      </c>
      <c r="S225" s="103">
        <f t="shared" si="47"/>
        <v>0</v>
      </c>
      <c r="T225" s="22">
        <f t="shared" si="57"/>
        <v>0</v>
      </c>
      <c r="U225" s="101"/>
    </row>
    <row r="226" spans="1:21" s="4" customFormat="1" x14ac:dyDescent="0.25">
      <c r="A226" s="8" t="s">
        <v>356</v>
      </c>
      <c r="B226" s="13" t="s">
        <v>111</v>
      </c>
      <c r="C226" s="10" t="s">
        <v>312</v>
      </c>
      <c r="D226" s="103">
        <v>0</v>
      </c>
      <c r="E226" s="103">
        <v>0</v>
      </c>
      <c r="F226" s="103">
        <v>0</v>
      </c>
      <c r="G226" s="103">
        <v>0</v>
      </c>
      <c r="H226" s="103">
        <v>0</v>
      </c>
      <c r="I226" s="103">
        <v>0</v>
      </c>
      <c r="J226" s="18">
        <v>0</v>
      </c>
      <c r="K226" s="103">
        <v>0</v>
      </c>
      <c r="L226" s="103">
        <v>0</v>
      </c>
      <c r="M226" s="103">
        <v>0</v>
      </c>
      <c r="N226" s="103">
        <v>0</v>
      </c>
      <c r="O226" s="103">
        <v>0</v>
      </c>
      <c r="P226" s="103">
        <v>0</v>
      </c>
      <c r="Q226" s="103">
        <v>0</v>
      </c>
      <c r="R226" s="18">
        <f t="shared" si="48"/>
        <v>0</v>
      </c>
      <c r="S226" s="103">
        <f t="shared" si="47"/>
        <v>0</v>
      </c>
      <c r="T226" s="22">
        <f t="shared" si="57"/>
        <v>0</v>
      </c>
      <c r="U226" s="101"/>
    </row>
    <row r="227" spans="1:21" s="4" customFormat="1" x14ac:dyDescent="0.25">
      <c r="A227" s="8" t="s">
        <v>114</v>
      </c>
      <c r="B227" s="16" t="s">
        <v>46</v>
      </c>
      <c r="C227" s="10" t="s">
        <v>312</v>
      </c>
      <c r="D227" s="103">
        <v>0</v>
      </c>
      <c r="E227" s="103">
        <v>0</v>
      </c>
      <c r="F227" s="103">
        <v>0</v>
      </c>
      <c r="G227" s="103">
        <v>0</v>
      </c>
      <c r="H227" s="103">
        <v>0</v>
      </c>
      <c r="I227" s="103">
        <v>0</v>
      </c>
      <c r="J227" s="18">
        <v>0</v>
      </c>
      <c r="K227" s="103">
        <v>0</v>
      </c>
      <c r="L227" s="103">
        <v>0</v>
      </c>
      <c r="M227" s="103">
        <v>0</v>
      </c>
      <c r="N227" s="103">
        <v>0</v>
      </c>
      <c r="O227" s="103">
        <v>0</v>
      </c>
      <c r="P227" s="103">
        <v>0</v>
      </c>
      <c r="Q227" s="103">
        <v>0</v>
      </c>
      <c r="R227" s="18">
        <f t="shared" si="48"/>
        <v>0</v>
      </c>
      <c r="S227" s="103">
        <f t="shared" si="47"/>
        <v>0</v>
      </c>
      <c r="T227" s="22">
        <f t="shared" si="57"/>
        <v>0</v>
      </c>
      <c r="U227" s="101"/>
    </row>
    <row r="228" spans="1:21" s="4" customFormat="1" x14ac:dyDescent="0.25">
      <c r="A228" s="8" t="s">
        <v>115</v>
      </c>
      <c r="B228" s="16" t="s">
        <v>633</v>
      </c>
      <c r="C228" s="10" t="s">
        <v>312</v>
      </c>
      <c r="D228" s="103">
        <v>0</v>
      </c>
      <c r="E228" s="103">
        <v>0</v>
      </c>
      <c r="F228" s="103">
        <v>0</v>
      </c>
      <c r="G228" s="103">
        <v>0</v>
      </c>
      <c r="H228" s="103">
        <v>0</v>
      </c>
      <c r="I228" s="103">
        <v>0</v>
      </c>
      <c r="J228" s="18">
        <v>0</v>
      </c>
      <c r="K228" s="103">
        <v>0</v>
      </c>
      <c r="L228" s="103">
        <v>0</v>
      </c>
      <c r="M228" s="103">
        <v>0</v>
      </c>
      <c r="N228" s="103">
        <v>0</v>
      </c>
      <c r="O228" s="103">
        <v>0</v>
      </c>
      <c r="P228" s="103">
        <v>0</v>
      </c>
      <c r="Q228" s="103">
        <v>0</v>
      </c>
      <c r="R228" s="18">
        <f t="shared" si="48"/>
        <v>0</v>
      </c>
      <c r="S228" s="103">
        <f t="shared" si="47"/>
        <v>0</v>
      </c>
      <c r="T228" s="22">
        <f t="shared" si="57"/>
        <v>0</v>
      </c>
      <c r="U228" s="101"/>
    </row>
    <row r="229" spans="1:21" s="30" customFormat="1" x14ac:dyDescent="0.25">
      <c r="A229" s="35" t="s">
        <v>489</v>
      </c>
      <c r="B229" s="23" t="s">
        <v>427</v>
      </c>
      <c r="C229" s="36" t="s">
        <v>81</v>
      </c>
      <c r="D229" s="18" t="s">
        <v>154</v>
      </c>
      <c r="E229" s="18" t="s">
        <v>154</v>
      </c>
      <c r="F229" s="18" t="s">
        <v>154</v>
      </c>
      <c r="G229" s="18" t="s">
        <v>154</v>
      </c>
      <c r="H229" s="18" t="s">
        <v>154</v>
      </c>
      <c r="I229" s="18" t="s">
        <v>154</v>
      </c>
      <c r="J229" s="18">
        <v>0</v>
      </c>
      <c r="K229" s="18" t="s">
        <v>154</v>
      </c>
      <c r="L229" s="18" t="s">
        <v>154</v>
      </c>
      <c r="M229" s="18" t="s">
        <v>154</v>
      </c>
      <c r="N229" s="18" t="s">
        <v>154</v>
      </c>
      <c r="O229" s="18" t="s">
        <v>154</v>
      </c>
      <c r="P229" s="18" t="s">
        <v>154</v>
      </c>
      <c r="Q229" s="18" t="s">
        <v>154</v>
      </c>
      <c r="R229" s="18" t="str">
        <f t="shared" si="48"/>
        <v>x</v>
      </c>
      <c r="S229" s="18" t="str">
        <f t="shared" si="48"/>
        <v>x</v>
      </c>
      <c r="T229" s="22">
        <f t="shared" si="57"/>
        <v>0</v>
      </c>
      <c r="U229" s="101"/>
    </row>
    <row r="230" spans="1:21" s="4" customFormat="1" ht="25.5" x14ac:dyDescent="0.25">
      <c r="A230" s="8" t="s">
        <v>490</v>
      </c>
      <c r="B230" s="16" t="s">
        <v>491</v>
      </c>
      <c r="C230" s="10" t="s">
        <v>312</v>
      </c>
      <c r="D230" s="103">
        <v>0</v>
      </c>
      <c r="E230" s="103">
        <v>0</v>
      </c>
      <c r="F230" s="103">
        <v>0</v>
      </c>
      <c r="G230" s="103">
        <v>0</v>
      </c>
      <c r="H230" s="103">
        <v>0</v>
      </c>
      <c r="I230" s="103">
        <v>0</v>
      </c>
      <c r="J230" s="18">
        <v>0</v>
      </c>
      <c r="K230" s="103">
        <v>0</v>
      </c>
      <c r="L230" s="103">
        <v>0</v>
      </c>
      <c r="M230" s="103">
        <v>0</v>
      </c>
      <c r="N230" s="103">
        <v>0</v>
      </c>
      <c r="O230" s="103">
        <v>0</v>
      </c>
      <c r="P230" s="103">
        <v>0</v>
      </c>
      <c r="Q230" s="103">
        <v>0</v>
      </c>
      <c r="R230" s="18">
        <f t="shared" si="48"/>
        <v>0</v>
      </c>
      <c r="S230" s="103">
        <f t="shared" ref="S230:S261" si="64">I230+K230+M230+O230+Q230</f>
        <v>0</v>
      </c>
      <c r="T230" s="22">
        <f t="shared" si="57"/>
        <v>0</v>
      </c>
      <c r="U230" s="101"/>
    </row>
    <row r="231" spans="1:21" s="30" customFormat="1" x14ac:dyDescent="0.25">
      <c r="A231" s="57" t="s">
        <v>116</v>
      </c>
      <c r="B231" s="60" t="s">
        <v>590</v>
      </c>
      <c r="C231" s="59" t="s">
        <v>312</v>
      </c>
      <c r="D231" s="61">
        <f>SUM(D232:D233,D237:D238,D241:D243)</f>
        <v>135.84848816000002</v>
      </c>
      <c r="E231" s="61">
        <f>SUM(E232:E233,E237:E238,E241:E243)</f>
        <v>80.506174810000005</v>
      </c>
      <c r="F231" s="61">
        <f>F232+F233+F241+F242+F243</f>
        <v>1.6380393750000002</v>
      </c>
      <c r="G231" s="61">
        <f>G232+G233+G241+G242+G243</f>
        <v>150.66607965</v>
      </c>
      <c r="H231" s="61">
        <f t="shared" ref="H231:O231" si="65">SUM(H232:H233,H237:H238,H241:H243)</f>
        <v>1.7199413437500002</v>
      </c>
      <c r="I231" s="61">
        <f t="shared" si="65"/>
        <v>1.7543401706250001</v>
      </c>
      <c r="J231" s="18">
        <v>0</v>
      </c>
      <c r="K231" s="61">
        <v>1.7894269740375002</v>
      </c>
      <c r="L231" s="18">
        <v>0</v>
      </c>
      <c r="M231" s="18">
        <f t="shared" ref="M231" si="66">SUM(M232:M233,M237:M238,M241:M243)</f>
        <v>1.8252155135182502</v>
      </c>
      <c r="N231" s="18">
        <v>0</v>
      </c>
      <c r="O231" s="61">
        <f t="shared" si="65"/>
        <v>1.8617198237886152</v>
      </c>
      <c r="P231" s="18">
        <v>0</v>
      </c>
      <c r="Q231" s="61">
        <f t="shared" ref="Q231" si="67">SUM(Q232:Q233,Q237:Q238,Q241:Q243)</f>
        <v>1.8989542202643876</v>
      </c>
      <c r="R231" s="61">
        <f t="shared" si="48"/>
        <v>1.7199413437500002</v>
      </c>
      <c r="S231" s="61">
        <f t="shared" si="64"/>
        <v>9.1296567022337527</v>
      </c>
      <c r="T231" s="22">
        <f t="shared" si="57"/>
        <v>390.35797808696759</v>
      </c>
      <c r="U231" s="101"/>
    </row>
    <row r="232" spans="1:21" s="30" customFormat="1" x14ac:dyDescent="0.25">
      <c r="A232" s="35" t="s">
        <v>117</v>
      </c>
      <c r="B232" s="23" t="s">
        <v>47</v>
      </c>
      <c r="C232" s="36" t="s">
        <v>312</v>
      </c>
      <c r="D232" s="18">
        <f>'[1]51_2022'!E31</f>
        <v>1.26945204</v>
      </c>
      <c r="E232" s="18">
        <v>2.5061748100000001</v>
      </c>
      <c r="F232" s="18">
        <v>1.6380393750000002</v>
      </c>
      <c r="G232" s="18">
        <v>0.66607965000000002</v>
      </c>
      <c r="H232" s="18">
        <v>1.7199413437500002</v>
      </c>
      <c r="I232" s="18">
        <f>H232*1.02</f>
        <v>1.7543401706250001</v>
      </c>
      <c r="J232" s="18">
        <v>0</v>
      </c>
      <c r="K232" s="18">
        <v>1.7894269740375002</v>
      </c>
      <c r="L232" s="18">
        <v>0</v>
      </c>
      <c r="M232" s="18">
        <f>K232*1.02</f>
        <v>1.8252155135182502</v>
      </c>
      <c r="N232" s="18">
        <v>0</v>
      </c>
      <c r="O232" s="18">
        <f>M232*1.02</f>
        <v>1.8617198237886152</v>
      </c>
      <c r="P232" s="18">
        <v>0</v>
      </c>
      <c r="Q232" s="18">
        <f>O232*1.02</f>
        <v>1.8989542202643876</v>
      </c>
      <c r="R232" s="18">
        <f t="shared" si="48"/>
        <v>1.7199413437500002</v>
      </c>
      <c r="S232" s="18">
        <f t="shared" si="64"/>
        <v>9.1296567022337527</v>
      </c>
      <c r="T232" s="22">
        <f t="shared" si="57"/>
        <v>27.778941966967508</v>
      </c>
      <c r="U232" s="101"/>
    </row>
    <row r="233" spans="1:21" s="4" customFormat="1" x14ac:dyDescent="0.25">
      <c r="A233" s="8" t="s">
        <v>118</v>
      </c>
      <c r="B233" s="16" t="s">
        <v>591</v>
      </c>
      <c r="C233" s="10" t="s">
        <v>312</v>
      </c>
      <c r="D233" s="103">
        <f t="shared" ref="D233:I233" si="68">D234</f>
        <v>0</v>
      </c>
      <c r="E233" s="103">
        <f t="shared" si="68"/>
        <v>0</v>
      </c>
      <c r="F233" s="103">
        <f t="shared" si="68"/>
        <v>0</v>
      </c>
      <c r="G233" s="103">
        <f t="shared" si="68"/>
        <v>0</v>
      </c>
      <c r="H233" s="103">
        <f t="shared" si="68"/>
        <v>0</v>
      </c>
      <c r="I233" s="103">
        <f t="shared" si="68"/>
        <v>0</v>
      </c>
      <c r="J233" s="18">
        <v>0</v>
      </c>
      <c r="K233" s="103">
        <v>0</v>
      </c>
      <c r="L233" s="103">
        <f>L234</f>
        <v>0</v>
      </c>
      <c r="M233" s="103">
        <f>M234</f>
        <v>0</v>
      </c>
      <c r="N233" s="103">
        <f>N234</f>
        <v>0</v>
      </c>
      <c r="O233" s="103">
        <f>M234</f>
        <v>0</v>
      </c>
      <c r="P233" s="103">
        <f>P234</f>
        <v>0</v>
      </c>
      <c r="Q233" s="103">
        <f>Q234</f>
        <v>0</v>
      </c>
      <c r="R233" s="18">
        <f t="shared" si="48"/>
        <v>0</v>
      </c>
      <c r="S233" s="103">
        <f t="shared" si="64"/>
        <v>0</v>
      </c>
      <c r="T233" s="22">
        <f t="shared" si="57"/>
        <v>0</v>
      </c>
      <c r="U233" s="101"/>
    </row>
    <row r="234" spans="1:21" s="4" customFormat="1" x14ac:dyDescent="0.25">
      <c r="A234" s="8" t="s">
        <v>170</v>
      </c>
      <c r="B234" s="13" t="s">
        <v>629</v>
      </c>
      <c r="C234" s="10" t="s">
        <v>312</v>
      </c>
      <c r="D234" s="103">
        <v>0</v>
      </c>
      <c r="E234" s="103">
        <v>0</v>
      </c>
      <c r="F234" s="103">
        <v>0</v>
      </c>
      <c r="G234" s="103">
        <v>0</v>
      </c>
      <c r="H234" s="103">
        <v>0</v>
      </c>
      <c r="I234" s="103">
        <v>0</v>
      </c>
      <c r="J234" s="18">
        <v>0</v>
      </c>
      <c r="K234" s="103">
        <v>0</v>
      </c>
      <c r="L234" s="103">
        <v>0</v>
      </c>
      <c r="M234" s="103">
        <v>0</v>
      </c>
      <c r="N234" s="103">
        <v>0</v>
      </c>
      <c r="O234" s="103">
        <v>0</v>
      </c>
      <c r="P234" s="103">
        <v>0</v>
      </c>
      <c r="Q234" s="103">
        <v>0</v>
      </c>
      <c r="R234" s="18">
        <f t="shared" si="48"/>
        <v>0</v>
      </c>
      <c r="S234" s="103">
        <f t="shared" si="64"/>
        <v>0</v>
      </c>
      <c r="T234" s="22">
        <f t="shared" si="57"/>
        <v>0</v>
      </c>
      <c r="U234" s="101"/>
    </row>
    <row r="235" spans="1:21" s="4" customFormat="1" x14ac:dyDescent="0.25">
      <c r="A235" s="8" t="s">
        <v>171</v>
      </c>
      <c r="B235" s="13" t="s">
        <v>635</v>
      </c>
      <c r="C235" s="10" t="s">
        <v>312</v>
      </c>
      <c r="D235" s="103"/>
      <c r="E235" s="103"/>
      <c r="F235" s="103"/>
      <c r="G235" s="103"/>
      <c r="H235" s="103">
        <v>0</v>
      </c>
      <c r="I235" s="103">
        <v>0</v>
      </c>
      <c r="J235" s="18">
        <v>0</v>
      </c>
      <c r="K235" s="103">
        <v>0</v>
      </c>
      <c r="L235" s="103">
        <v>0</v>
      </c>
      <c r="M235" s="103">
        <v>0</v>
      </c>
      <c r="N235" s="103">
        <v>0</v>
      </c>
      <c r="O235" s="103">
        <v>0</v>
      </c>
      <c r="P235" s="103">
        <v>0</v>
      </c>
      <c r="Q235" s="103">
        <v>0</v>
      </c>
      <c r="R235" s="18">
        <f t="shared" si="48"/>
        <v>0</v>
      </c>
      <c r="S235" s="103">
        <f t="shared" si="64"/>
        <v>0</v>
      </c>
      <c r="T235" s="22">
        <f t="shared" si="57"/>
        <v>0</v>
      </c>
      <c r="U235" s="101"/>
    </row>
    <row r="236" spans="1:21" s="4" customFormat="1" x14ac:dyDescent="0.25">
      <c r="A236" s="8" t="s">
        <v>206</v>
      </c>
      <c r="B236" s="13" t="s">
        <v>50</v>
      </c>
      <c r="C236" s="10" t="s">
        <v>312</v>
      </c>
      <c r="D236" s="103"/>
      <c r="E236" s="103"/>
      <c r="F236" s="103"/>
      <c r="G236" s="103"/>
      <c r="H236" s="103">
        <v>0</v>
      </c>
      <c r="I236" s="103">
        <v>0</v>
      </c>
      <c r="J236" s="18">
        <v>0</v>
      </c>
      <c r="K236" s="103">
        <v>0</v>
      </c>
      <c r="L236" s="103">
        <v>0</v>
      </c>
      <c r="M236" s="103">
        <v>0</v>
      </c>
      <c r="N236" s="103">
        <v>0</v>
      </c>
      <c r="O236" s="103">
        <v>0</v>
      </c>
      <c r="P236" s="103">
        <v>0</v>
      </c>
      <c r="Q236" s="103">
        <v>0</v>
      </c>
      <c r="R236" s="18">
        <f t="shared" si="48"/>
        <v>0</v>
      </c>
      <c r="S236" s="103">
        <f t="shared" si="64"/>
        <v>0</v>
      </c>
      <c r="T236" s="22">
        <f t="shared" si="57"/>
        <v>0</v>
      </c>
      <c r="U236" s="101"/>
    </row>
    <row r="237" spans="1:21" s="4" customFormat="1" x14ac:dyDescent="0.25">
      <c r="A237" s="8" t="s">
        <v>119</v>
      </c>
      <c r="B237" s="16" t="s">
        <v>692</v>
      </c>
      <c r="C237" s="10" t="s">
        <v>312</v>
      </c>
      <c r="D237" s="103"/>
      <c r="E237" s="103"/>
      <c r="F237" s="103"/>
      <c r="G237" s="103"/>
      <c r="H237" s="103">
        <v>0</v>
      </c>
      <c r="I237" s="103">
        <v>0</v>
      </c>
      <c r="J237" s="18">
        <v>0</v>
      </c>
      <c r="K237" s="103">
        <v>0</v>
      </c>
      <c r="L237" s="103">
        <v>0</v>
      </c>
      <c r="M237" s="103">
        <v>0</v>
      </c>
      <c r="N237" s="103">
        <v>0</v>
      </c>
      <c r="O237" s="103">
        <v>0</v>
      </c>
      <c r="P237" s="103">
        <v>0</v>
      </c>
      <c r="Q237" s="103">
        <v>0</v>
      </c>
      <c r="R237" s="18">
        <f t="shared" si="48"/>
        <v>0</v>
      </c>
      <c r="S237" s="103">
        <f t="shared" si="64"/>
        <v>0</v>
      </c>
      <c r="T237" s="22">
        <f t="shared" si="57"/>
        <v>0</v>
      </c>
      <c r="U237" s="101"/>
    </row>
    <row r="238" spans="1:21" s="4" customFormat="1" x14ac:dyDescent="0.25">
      <c r="A238" s="8" t="s">
        <v>120</v>
      </c>
      <c r="B238" s="16" t="s">
        <v>592</v>
      </c>
      <c r="C238" s="10" t="s">
        <v>312</v>
      </c>
      <c r="D238" s="103"/>
      <c r="E238" s="103"/>
      <c r="F238" s="103"/>
      <c r="G238" s="103"/>
      <c r="H238" s="103">
        <v>0</v>
      </c>
      <c r="I238" s="103">
        <v>0</v>
      </c>
      <c r="J238" s="18">
        <v>0</v>
      </c>
      <c r="K238" s="103">
        <v>0</v>
      </c>
      <c r="L238" s="103">
        <v>0</v>
      </c>
      <c r="M238" s="103">
        <v>0</v>
      </c>
      <c r="N238" s="103">
        <v>0</v>
      </c>
      <c r="O238" s="103">
        <v>0</v>
      </c>
      <c r="P238" s="103">
        <v>0</v>
      </c>
      <c r="Q238" s="103">
        <v>0</v>
      </c>
      <c r="R238" s="18">
        <f t="shared" si="48"/>
        <v>0</v>
      </c>
      <c r="S238" s="103">
        <f t="shared" si="64"/>
        <v>0</v>
      </c>
      <c r="T238" s="22">
        <f t="shared" si="57"/>
        <v>0</v>
      </c>
      <c r="U238" s="101"/>
    </row>
    <row r="239" spans="1:21" s="4" customFormat="1" x14ac:dyDescent="0.25">
      <c r="A239" s="8" t="s">
        <v>224</v>
      </c>
      <c r="B239" s="13" t="s">
        <v>229</v>
      </c>
      <c r="C239" s="10" t="s">
        <v>312</v>
      </c>
      <c r="D239" s="103"/>
      <c r="E239" s="103"/>
      <c r="F239" s="103"/>
      <c r="G239" s="103"/>
      <c r="H239" s="103">
        <v>0</v>
      </c>
      <c r="I239" s="103">
        <v>0</v>
      </c>
      <c r="J239" s="18">
        <v>0</v>
      </c>
      <c r="K239" s="103">
        <v>0</v>
      </c>
      <c r="L239" s="103">
        <v>0</v>
      </c>
      <c r="M239" s="103">
        <v>0</v>
      </c>
      <c r="N239" s="103">
        <v>0</v>
      </c>
      <c r="O239" s="103">
        <v>0</v>
      </c>
      <c r="P239" s="103">
        <v>0</v>
      </c>
      <c r="Q239" s="103">
        <v>0</v>
      </c>
      <c r="R239" s="18">
        <f t="shared" si="48"/>
        <v>0</v>
      </c>
      <c r="S239" s="103">
        <f t="shared" si="64"/>
        <v>0</v>
      </c>
      <c r="T239" s="22">
        <f t="shared" si="57"/>
        <v>0</v>
      </c>
      <c r="U239" s="101"/>
    </row>
    <row r="240" spans="1:21" s="4" customFormat="1" x14ac:dyDescent="0.25">
      <c r="A240" s="8" t="s">
        <v>225</v>
      </c>
      <c r="B240" s="13" t="s">
        <v>722</v>
      </c>
      <c r="C240" s="10" t="s">
        <v>312</v>
      </c>
      <c r="D240" s="103"/>
      <c r="E240" s="103"/>
      <c r="F240" s="103"/>
      <c r="G240" s="103"/>
      <c r="H240" s="103">
        <v>0</v>
      </c>
      <c r="I240" s="103">
        <v>0</v>
      </c>
      <c r="J240" s="18">
        <v>0</v>
      </c>
      <c r="K240" s="103">
        <v>0</v>
      </c>
      <c r="L240" s="103">
        <v>0</v>
      </c>
      <c r="M240" s="103">
        <v>0</v>
      </c>
      <c r="N240" s="103">
        <v>0</v>
      </c>
      <c r="O240" s="103">
        <v>0</v>
      </c>
      <c r="P240" s="103">
        <v>0</v>
      </c>
      <c r="Q240" s="103">
        <v>0</v>
      </c>
      <c r="R240" s="18">
        <f t="shared" si="48"/>
        <v>0</v>
      </c>
      <c r="S240" s="103">
        <f t="shared" si="64"/>
        <v>0</v>
      </c>
      <c r="T240" s="22">
        <f t="shared" si="57"/>
        <v>0</v>
      </c>
      <c r="U240" s="101"/>
    </row>
    <row r="241" spans="1:21" s="30" customFormat="1" x14ac:dyDescent="0.25">
      <c r="A241" s="35" t="s">
        <v>226</v>
      </c>
      <c r="B241" s="23" t="s">
        <v>204</v>
      </c>
      <c r="C241" s="36" t="s">
        <v>312</v>
      </c>
      <c r="D241" s="18">
        <f>'[1]51_2022'!E30+'[1]51_2022'!E32</f>
        <v>134.57903612000001</v>
      </c>
      <c r="E241" s="18">
        <v>78</v>
      </c>
      <c r="F241" s="18">
        <v>0</v>
      </c>
      <c r="G241" s="18">
        <v>150</v>
      </c>
      <c r="H241" s="18">
        <v>0</v>
      </c>
      <c r="I241" s="18">
        <v>0</v>
      </c>
      <c r="J241" s="18">
        <v>0</v>
      </c>
      <c r="K241" s="18">
        <v>0</v>
      </c>
      <c r="L241" s="18">
        <v>0</v>
      </c>
      <c r="M241" s="18">
        <f>K241*1.021</f>
        <v>0</v>
      </c>
      <c r="N241" s="18">
        <v>0</v>
      </c>
      <c r="O241" s="18">
        <f>M241*1.021</f>
        <v>0</v>
      </c>
      <c r="P241" s="18">
        <v>0</v>
      </c>
      <c r="Q241" s="18">
        <f>O241*1.021</f>
        <v>0</v>
      </c>
      <c r="R241" s="18">
        <f t="shared" ref="R241:S304" si="69">H241</f>
        <v>0</v>
      </c>
      <c r="S241" s="18">
        <f t="shared" si="64"/>
        <v>0</v>
      </c>
      <c r="T241" s="22">
        <f t="shared" si="57"/>
        <v>362.57903612000001</v>
      </c>
      <c r="U241" s="101"/>
    </row>
    <row r="242" spans="1:21" s="4" customFormat="1" x14ac:dyDescent="0.25">
      <c r="A242" s="8" t="s">
        <v>227</v>
      </c>
      <c r="B242" s="16" t="s">
        <v>205</v>
      </c>
      <c r="C242" s="10" t="s">
        <v>312</v>
      </c>
      <c r="D242" s="103"/>
      <c r="E242" s="103"/>
      <c r="F242" s="103"/>
      <c r="G242" s="103"/>
      <c r="H242" s="103">
        <v>0</v>
      </c>
      <c r="I242" s="103">
        <v>0</v>
      </c>
      <c r="J242" s="18">
        <v>0</v>
      </c>
      <c r="K242" s="103">
        <v>0</v>
      </c>
      <c r="L242" s="103">
        <v>0</v>
      </c>
      <c r="M242" s="103">
        <v>0</v>
      </c>
      <c r="N242" s="103">
        <v>0</v>
      </c>
      <c r="O242" s="103">
        <v>0</v>
      </c>
      <c r="P242" s="103">
        <v>0</v>
      </c>
      <c r="Q242" s="103">
        <v>0</v>
      </c>
      <c r="R242" s="18">
        <f t="shared" si="69"/>
        <v>0</v>
      </c>
      <c r="S242" s="103">
        <f t="shared" si="64"/>
        <v>0</v>
      </c>
      <c r="T242" s="22">
        <f t="shared" si="57"/>
        <v>0</v>
      </c>
      <c r="U242" s="101"/>
    </row>
    <row r="243" spans="1:21" s="4" customFormat="1" x14ac:dyDescent="0.25">
      <c r="A243" s="8" t="s">
        <v>228</v>
      </c>
      <c r="B243" s="16" t="s">
        <v>630</v>
      </c>
      <c r="C243" s="10" t="s">
        <v>312</v>
      </c>
      <c r="D243" s="103"/>
      <c r="E243" s="103"/>
      <c r="F243" s="103"/>
      <c r="G243" s="103"/>
      <c r="H243" s="103">
        <v>0</v>
      </c>
      <c r="I243" s="103">
        <v>0</v>
      </c>
      <c r="J243" s="18">
        <v>0</v>
      </c>
      <c r="K243" s="103">
        <v>0</v>
      </c>
      <c r="L243" s="103">
        <v>0</v>
      </c>
      <c r="M243" s="103">
        <v>0</v>
      </c>
      <c r="N243" s="103">
        <v>0</v>
      </c>
      <c r="O243" s="103">
        <v>0</v>
      </c>
      <c r="P243" s="103">
        <v>0</v>
      </c>
      <c r="Q243" s="103">
        <v>0</v>
      </c>
      <c r="R243" s="18">
        <f t="shared" si="69"/>
        <v>0</v>
      </c>
      <c r="S243" s="103">
        <f t="shared" si="64"/>
        <v>0</v>
      </c>
      <c r="T243" s="22">
        <f t="shared" si="57"/>
        <v>0</v>
      </c>
      <c r="U243" s="101"/>
    </row>
    <row r="244" spans="1:21" s="30" customFormat="1" x14ac:dyDescent="0.25">
      <c r="A244" s="57" t="s">
        <v>121</v>
      </c>
      <c r="B244" s="60" t="s">
        <v>593</v>
      </c>
      <c r="C244" s="59" t="s">
        <v>312</v>
      </c>
      <c r="D244" s="61">
        <f t="shared" ref="D244:Q244" si="70">SUM(D245,D249:D250)</f>
        <v>253.95808</v>
      </c>
      <c r="E244" s="61">
        <f t="shared" si="70"/>
        <v>125.4761635</v>
      </c>
      <c r="F244" s="61">
        <f>SUM(F245,F249:F250)</f>
        <v>0</v>
      </c>
      <c r="G244" s="61">
        <f t="shared" si="70"/>
        <v>156.5</v>
      </c>
      <c r="H244" s="61">
        <f t="shared" si="70"/>
        <v>0</v>
      </c>
      <c r="I244" s="61">
        <f t="shared" si="70"/>
        <v>1.0157949799999999</v>
      </c>
      <c r="J244" s="18">
        <v>0</v>
      </c>
      <c r="K244" s="18">
        <v>0</v>
      </c>
      <c r="L244" s="18">
        <v>0</v>
      </c>
      <c r="M244" s="18">
        <f t="shared" ref="M244" si="71">SUM(M245,M249:M250)</f>
        <v>0</v>
      </c>
      <c r="N244" s="18">
        <v>0</v>
      </c>
      <c r="O244" s="61">
        <f>SUM(M245,M249:M250)</f>
        <v>0</v>
      </c>
      <c r="P244" s="61">
        <f t="shared" si="70"/>
        <v>0</v>
      </c>
      <c r="Q244" s="61">
        <f t="shared" si="70"/>
        <v>0</v>
      </c>
      <c r="R244" s="61">
        <f t="shared" si="69"/>
        <v>0</v>
      </c>
      <c r="S244" s="61">
        <f t="shared" si="64"/>
        <v>1.0157949799999999</v>
      </c>
      <c r="T244" s="22">
        <f t="shared" si="57"/>
        <v>537.96583346</v>
      </c>
      <c r="U244" s="101"/>
    </row>
    <row r="245" spans="1:21" s="4" customFormat="1" x14ac:dyDescent="0.25">
      <c r="A245" s="8" t="s">
        <v>122</v>
      </c>
      <c r="B245" s="16" t="s">
        <v>723</v>
      </c>
      <c r="C245" s="10" t="s">
        <v>312</v>
      </c>
      <c r="D245" s="103">
        <f t="shared" ref="D245:Q245" si="72">D246+D247+D248</f>
        <v>0</v>
      </c>
      <c r="E245" s="103">
        <f t="shared" si="72"/>
        <v>0</v>
      </c>
      <c r="F245" s="103">
        <f t="shared" si="72"/>
        <v>0</v>
      </c>
      <c r="G245" s="103">
        <f t="shared" si="72"/>
        <v>0</v>
      </c>
      <c r="H245" s="103">
        <f t="shared" si="72"/>
        <v>0</v>
      </c>
      <c r="I245" s="103">
        <f t="shared" si="72"/>
        <v>0</v>
      </c>
      <c r="J245" s="18">
        <v>0</v>
      </c>
      <c r="K245" s="103">
        <v>0</v>
      </c>
      <c r="L245" s="103">
        <f t="shared" si="72"/>
        <v>0</v>
      </c>
      <c r="M245" s="103">
        <f t="shared" si="72"/>
        <v>0</v>
      </c>
      <c r="N245" s="103">
        <f t="shared" si="72"/>
        <v>0</v>
      </c>
      <c r="O245" s="103">
        <f>M246+M247+M248</f>
        <v>0</v>
      </c>
      <c r="P245" s="103">
        <f t="shared" si="72"/>
        <v>0</v>
      </c>
      <c r="Q245" s="103">
        <f t="shared" si="72"/>
        <v>0</v>
      </c>
      <c r="R245" s="18">
        <f t="shared" si="69"/>
        <v>0</v>
      </c>
      <c r="S245" s="103">
        <f t="shared" si="64"/>
        <v>0</v>
      </c>
      <c r="T245" s="22">
        <f t="shared" si="57"/>
        <v>0</v>
      </c>
      <c r="U245" s="101"/>
    </row>
    <row r="246" spans="1:21" s="4" customFormat="1" x14ac:dyDescent="0.25">
      <c r="A246" s="8" t="s">
        <v>636</v>
      </c>
      <c r="B246" s="13" t="s">
        <v>629</v>
      </c>
      <c r="C246" s="10" t="s">
        <v>312</v>
      </c>
      <c r="D246" s="103">
        <v>0</v>
      </c>
      <c r="E246" s="103">
        <v>0</v>
      </c>
      <c r="F246" s="103">
        <v>0</v>
      </c>
      <c r="G246" s="103">
        <v>0</v>
      </c>
      <c r="H246" s="103">
        <v>0</v>
      </c>
      <c r="I246" s="103">
        <v>0</v>
      </c>
      <c r="J246" s="18">
        <v>0</v>
      </c>
      <c r="K246" s="103">
        <v>0</v>
      </c>
      <c r="L246" s="103">
        <v>0</v>
      </c>
      <c r="M246" s="103">
        <v>0</v>
      </c>
      <c r="N246" s="103">
        <v>0</v>
      </c>
      <c r="O246" s="103">
        <v>0</v>
      </c>
      <c r="P246" s="103">
        <v>0</v>
      </c>
      <c r="Q246" s="103">
        <v>0</v>
      </c>
      <c r="R246" s="18">
        <f t="shared" si="69"/>
        <v>0</v>
      </c>
      <c r="S246" s="103">
        <f t="shared" si="64"/>
        <v>0</v>
      </c>
      <c r="T246" s="22">
        <f t="shared" si="57"/>
        <v>0</v>
      </c>
      <c r="U246" s="101"/>
    </row>
    <row r="247" spans="1:21" s="4" customFormat="1" x14ac:dyDescent="0.25">
      <c r="A247" s="8" t="s">
        <v>637</v>
      </c>
      <c r="B247" s="13" t="s">
        <v>635</v>
      </c>
      <c r="C247" s="10" t="s">
        <v>312</v>
      </c>
      <c r="D247" s="103"/>
      <c r="E247" s="103"/>
      <c r="F247" s="103"/>
      <c r="G247" s="103"/>
      <c r="H247" s="103">
        <v>0</v>
      </c>
      <c r="I247" s="103">
        <v>0</v>
      </c>
      <c r="J247" s="18">
        <v>0</v>
      </c>
      <c r="K247" s="103">
        <v>0</v>
      </c>
      <c r="L247" s="103">
        <v>0</v>
      </c>
      <c r="M247" s="103">
        <v>0</v>
      </c>
      <c r="N247" s="103">
        <v>0</v>
      </c>
      <c r="O247" s="103">
        <v>0</v>
      </c>
      <c r="P247" s="103">
        <v>0</v>
      </c>
      <c r="Q247" s="103">
        <v>0</v>
      </c>
      <c r="R247" s="18">
        <f t="shared" si="69"/>
        <v>0</v>
      </c>
      <c r="S247" s="103">
        <f t="shared" si="64"/>
        <v>0</v>
      </c>
      <c r="T247" s="22">
        <f t="shared" si="57"/>
        <v>0</v>
      </c>
      <c r="U247" s="101"/>
    </row>
    <row r="248" spans="1:21" s="4" customFormat="1" x14ac:dyDescent="0.25">
      <c r="A248" s="8" t="s">
        <v>638</v>
      </c>
      <c r="B248" s="13" t="s">
        <v>50</v>
      </c>
      <c r="C248" s="10" t="s">
        <v>312</v>
      </c>
      <c r="D248" s="103"/>
      <c r="E248" s="103"/>
      <c r="F248" s="103"/>
      <c r="G248" s="103"/>
      <c r="H248" s="103">
        <v>0</v>
      </c>
      <c r="I248" s="103">
        <v>0</v>
      </c>
      <c r="J248" s="18">
        <v>0</v>
      </c>
      <c r="K248" s="103">
        <v>0</v>
      </c>
      <c r="L248" s="103">
        <v>0</v>
      </c>
      <c r="M248" s="103">
        <v>0</v>
      </c>
      <c r="N248" s="103">
        <v>0</v>
      </c>
      <c r="O248" s="103">
        <v>0</v>
      </c>
      <c r="P248" s="103">
        <v>0</v>
      </c>
      <c r="Q248" s="103">
        <v>0</v>
      </c>
      <c r="R248" s="18">
        <f t="shared" si="69"/>
        <v>0</v>
      </c>
      <c r="S248" s="103">
        <f t="shared" si="64"/>
        <v>0</v>
      </c>
      <c r="T248" s="22">
        <f t="shared" si="57"/>
        <v>0</v>
      </c>
      <c r="U248" s="101"/>
    </row>
    <row r="249" spans="1:21" s="30" customFormat="1" x14ac:dyDescent="0.25">
      <c r="A249" s="35" t="s">
        <v>123</v>
      </c>
      <c r="B249" s="23" t="s">
        <v>7</v>
      </c>
      <c r="C249" s="36" t="s">
        <v>312</v>
      </c>
      <c r="D249" s="18">
        <v>0</v>
      </c>
      <c r="E249" s="18">
        <v>0</v>
      </c>
      <c r="F249" s="18">
        <v>0</v>
      </c>
      <c r="G249" s="18">
        <v>150</v>
      </c>
      <c r="H249" s="18">
        <v>0</v>
      </c>
      <c r="I249" s="18">
        <v>0</v>
      </c>
      <c r="J249" s="18">
        <v>0</v>
      </c>
      <c r="K249" s="18">
        <v>0</v>
      </c>
      <c r="L249" s="18">
        <v>0</v>
      </c>
      <c r="M249" s="18">
        <v>0</v>
      </c>
      <c r="N249" s="18">
        <v>0</v>
      </c>
      <c r="O249" s="18">
        <v>0</v>
      </c>
      <c r="P249" s="18">
        <v>0</v>
      </c>
      <c r="Q249" s="18">
        <v>0</v>
      </c>
      <c r="R249" s="18">
        <f t="shared" si="69"/>
        <v>0</v>
      </c>
      <c r="S249" s="18">
        <f t="shared" si="64"/>
        <v>0</v>
      </c>
      <c r="T249" s="22">
        <f t="shared" si="57"/>
        <v>150</v>
      </c>
      <c r="U249" s="101"/>
    </row>
    <row r="250" spans="1:21" s="30" customFormat="1" x14ac:dyDescent="0.25">
      <c r="A250" s="35" t="s">
        <v>670</v>
      </c>
      <c r="B250" s="23" t="s">
        <v>631</v>
      </c>
      <c r="C250" s="36" t="s">
        <v>312</v>
      </c>
      <c r="D250" s="18">
        <f>'[1]51_2022'!F106</f>
        <v>253.95808</v>
      </c>
      <c r="E250" s="18">
        <v>125.4761635</v>
      </c>
      <c r="F250" s="18">
        <v>0</v>
      </c>
      <c r="G250" s="18">
        <v>6.5</v>
      </c>
      <c r="H250" s="18">
        <v>0</v>
      </c>
      <c r="I250" s="18">
        <v>1.0157949799999999</v>
      </c>
      <c r="J250" s="18">
        <v>0</v>
      </c>
      <c r="K250" s="18">
        <v>0</v>
      </c>
      <c r="L250" s="18">
        <v>0</v>
      </c>
      <c r="M250" s="18">
        <v>0</v>
      </c>
      <c r="N250" s="18">
        <v>0</v>
      </c>
      <c r="O250" s="18">
        <v>0</v>
      </c>
      <c r="P250" s="18">
        <v>0</v>
      </c>
      <c r="Q250" s="18">
        <v>0</v>
      </c>
      <c r="R250" s="18">
        <f t="shared" si="69"/>
        <v>0</v>
      </c>
      <c r="S250" s="18">
        <f t="shared" si="64"/>
        <v>1.0157949799999999</v>
      </c>
      <c r="T250" s="22">
        <f t="shared" si="57"/>
        <v>387.96583346</v>
      </c>
      <c r="U250" s="101"/>
    </row>
    <row r="251" spans="1:21" s="30" customFormat="1" ht="25.5" x14ac:dyDescent="0.25">
      <c r="A251" s="57" t="s">
        <v>124</v>
      </c>
      <c r="B251" s="58" t="s">
        <v>721</v>
      </c>
      <c r="C251" s="59" t="s">
        <v>312</v>
      </c>
      <c r="D251" s="61">
        <f t="shared" ref="D251:Q251" si="73">D176-D194</f>
        <v>120.95025867999993</v>
      </c>
      <c r="E251" s="61">
        <f t="shared" si="73"/>
        <v>66.558840959999884</v>
      </c>
      <c r="F251" s="61">
        <f t="shared" si="73"/>
        <v>53.409096562500054</v>
      </c>
      <c r="G251" s="61">
        <f t="shared" si="73"/>
        <v>38.469440509999913</v>
      </c>
      <c r="H251" s="61">
        <f t="shared" si="73"/>
        <v>56.079551390624829</v>
      </c>
      <c r="I251" s="61">
        <f>I176-I194</f>
        <v>37.697457210649645</v>
      </c>
      <c r="J251" s="18">
        <v>0</v>
      </c>
      <c r="K251" s="61">
        <v>24.090129995026928</v>
      </c>
      <c r="L251" s="18">
        <v>0</v>
      </c>
      <c r="M251" s="18">
        <f t="shared" ref="M251" si="74">M176-M194</f>
        <v>41.222218200696375</v>
      </c>
      <c r="N251" s="18">
        <v>0</v>
      </c>
      <c r="O251" s="61">
        <f>O176-O194</f>
        <v>40.642171885572793</v>
      </c>
      <c r="P251" s="61">
        <f t="shared" si="73"/>
        <v>0</v>
      </c>
      <c r="Q251" s="61">
        <f t="shared" si="73"/>
        <v>43.198647491175052</v>
      </c>
      <c r="R251" s="61">
        <f t="shared" si="69"/>
        <v>56.079551390624829</v>
      </c>
      <c r="S251" s="61">
        <f t="shared" si="64"/>
        <v>186.85062478312079</v>
      </c>
      <c r="T251" s="22">
        <f t="shared" si="57"/>
        <v>765.24798905999103</v>
      </c>
      <c r="U251" s="101"/>
    </row>
    <row r="252" spans="1:21" s="30" customFormat="1" ht="25.5" x14ac:dyDescent="0.25">
      <c r="A252" s="35" t="s">
        <v>125</v>
      </c>
      <c r="B252" s="40" t="s">
        <v>712</v>
      </c>
      <c r="C252" s="36" t="s">
        <v>312</v>
      </c>
      <c r="D252" s="18">
        <f t="shared" ref="D252:I252" si="75">SUM(D253:D254)</f>
        <v>-15.861300829999998</v>
      </c>
      <c r="E252" s="18">
        <f t="shared" si="75"/>
        <v>-14.879121570000001</v>
      </c>
      <c r="F252" s="18">
        <f t="shared" si="75"/>
        <v>-2.0650000000000004</v>
      </c>
      <c r="G252" s="18">
        <f t="shared" si="75"/>
        <v>-10.596992909999999</v>
      </c>
      <c r="H252" s="18">
        <f t="shared" si="75"/>
        <v>-2.8496345833333332</v>
      </c>
      <c r="I252" s="18">
        <f t="shared" si="75"/>
        <v>-2.1821437700000001</v>
      </c>
      <c r="J252" s="18">
        <v>0</v>
      </c>
      <c r="K252" s="18">
        <v>-19.08770286</v>
      </c>
      <c r="L252" s="18">
        <v>0</v>
      </c>
      <c r="M252" s="18">
        <f>SUM(M253:M254)</f>
        <v>-11.162284535066664</v>
      </c>
      <c r="N252" s="18">
        <v>0</v>
      </c>
      <c r="O252" s="18">
        <f>SUM(O253:O254)</f>
        <v>-1.1477026100000001</v>
      </c>
      <c r="P252" s="18">
        <f>SUM(P253:P254)</f>
        <v>0</v>
      </c>
      <c r="Q252" s="18">
        <f>SUM(Q253:Q254)</f>
        <v>-1.19820152</v>
      </c>
      <c r="R252" s="18">
        <f t="shared" si="69"/>
        <v>-2.8496345833333332</v>
      </c>
      <c r="S252" s="18">
        <f t="shared" si="64"/>
        <v>-34.778035295066665</v>
      </c>
      <c r="T252" s="22">
        <f t="shared" si="57"/>
        <v>-118.65775506679998</v>
      </c>
      <c r="U252" s="101"/>
    </row>
    <row r="253" spans="1:21" s="30" customFormat="1" x14ac:dyDescent="0.25">
      <c r="A253" s="35" t="s">
        <v>230</v>
      </c>
      <c r="B253" s="23" t="s">
        <v>632</v>
      </c>
      <c r="C253" s="36" t="s">
        <v>312</v>
      </c>
      <c r="D253" s="18">
        <f>D212-D219</f>
        <v>-15.861300829999998</v>
      </c>
      <c r="E253" s="18">
        <f>E212-E219</f>
        <v>-14.879121570000001</v>
      </c>
      <c r="F253" s="18">
        <v>-2.0650000000000004</v>
      </c>
      <c r="G253" s="18">
        <f>G212-G219</f>
        <v>-10.596992909999999</v>
      </c>
      <c r="H253" s="18">
        <f>H212-H219</f>
        <v>-2.8496345833333332</v>
      </c>
      <c r="I253" s="18">
        <f>I212-I219</f>
        <v>-2.1821437700000001</v>
      </c>
      <c r="J253" s="18">
        <v>0</v>
      </c>
      <c r="K253" s="18">
        <v>-19.08770286</v>
      </c>
      <c r="L253" s="18">
        <v>0</v>
      </c>
      <c r="M253" s="18">
        <f>M212-M219</f>
        <v>-11.162284535066664</v>
      </c>
      <c r="N253" s="18">
        <v>0</v>
      </c>
      <c r="O253" s="18">
        <f>O212-O219</f>
        <v>-1.1477026100000001</v>
      </c>
      <c r="P253" s="18">
        <f>P212-P219</f>
        <v>0</v>
      </c>
      <c r="Q253" s="18">
        <f>Q212-Q219</f>
        <v>-1.19820152</v>
      </c>
      <c r="R253" s="18">
        <f t="shared" si="69"/>
        <v>-2.8496345833333332</v>
      </c>
      <c r="S253" s="18">
        <f t="shared" si="64"/>
        <v>-34.778035295066665</v>
      </c>
      <c r="T253" s="22">
        <f t="shared" si="57"/>
        <v>-118.65775506679998</v>
      </c>
      <c r="U253" s="101"/>
    </row>
    <row r="254" spans="1:21" s="4" customFormat="1" x14ac:dyDescent="0.25">
      <c r="A254" s="8" t="s">
        <v>231</v>
      </c>
      <c r="B254" s="16" t="s">
        <v>39</v>
      </c>
      <c r="C254" s="10" t="s">
        <v>312</v>
      </c>
      <c r="D254" s="18">
        <v>0</v>
      </c>
      <c r="E254" s="18">
        <v>0</v>
      </c>
      <c r="F254" s="18">
        <v>0</v>
      </c>
      <c r="G254" s="18">
        <v>0</v>
      </c>
      <c r="H254" s="18">
        <v>0</v>
      </c>
      <c r="I254" s="18">
        <v>0</v>
      </c>
      <c r="J254" s="18">
        <v>0</v>
      </c>
      <c r="K254" s="18">
        <v>0</v>
      </c>
      <c r="L254" s="18">
        <v>0</v>
      </c>
      <c r="M254" s="18">
        <v>0</v>
      </c>
      <c r="N254" s="18">
        <v>0</v>
      </c>
      <c r="O254" s="18">
        <v>0</v>
      </c>
      <c r="P254" s="18">
        <v>0</v>
      </c>
      <c r="Q254" s="18">
        <v>0</v>
      </c>
      <c r="R254" s="18">
        <f t="shared" si="69"/>
        <v>0</v>
      </c>
      <c r="S254" s="103">
        <f t="shared" si="64"/>
        <v>0</v>
      </c>
      <c r="T254" s="22">
        <f t="shared" si="57"/>
        <v>0</v>
      </c>
      <c r="U254" s="101"/>
    </row>
    <row r="255" spans="1:21" s="30" customFormat="1" ht="25.5" x14ac:dyDescent="0.25">
      <c r="A255" s="57" t="s">
        <v>126</v>
      </c>
      <c r="B255" s="58" t="s">
        <v>713</v>
      </c>
      <c r="C255" s="59" t="s">
        <v>312</v>
      </c>
      <c r="D255" s="61">
        <f>D231-D244</f>
        <v>-118.10959183999998</v>
      </c>
      <c r="E255" s="61">
        <f>E231-E244</f>
        <v>-44.969988689999994</v>
      </c>
      <c r="F255" s="61">
        <f>SUM(F256:F257)</f>
        <v>3.2760787500000004</v>
      </c>
      <c r="G255" s="61">
        <f>G231-G244</f>
        <v>-5.8339203499999996</v>
      </c>
      <c r="H255" s="61">
        <f>SUM(H256:H257)</f>
        <v>3.4398826875000004</v>
      </c>
      <c r="I255" s="61">
        <f>SUM(I256:I257)</f>
        <v>1.4770903812500005</v>
      </c>
      <c r="J255" s="18">
        <v>0</v>
      </c>
      <c r="K255" s="61">
        <v>1.7894269740375002</v>
      </c>
      <c r="L255" s="18">
        <v>0</v>
      </c>
      <c r="M255" s="18">
        <f t="shared" ref="M255" si="76">M231-M244</f>
        <v>1.8252155135182502</v>
      </c>
      <c r="N255" s="18">
        <v>0</v>
      </c>
      <c r="O255" s="61">
        <f>O231-O244</f>
        <v>1.8617198237886152</v>
      </c>
      <c r="P255" s="61">
        <f>P231-P244</f>
        <v>0</v>
      </c>
      <c r="Q255" s="61">
        <f>Q231-Q244</f>
        <v>1.8989542202643876</v>
      </c>
      <c r="R255" s="61">
        <f t="shared" si="69"/>
        <v>3.4398826875000004</v>
      </c>
      <c r="S255" s="61">
        <f t="shared" si="64"/>
        <v>8.8524069128587541</v>
      </c>
      <c r="T255" s="22">
        <f t="shared" si="57"/>
        <v>-141.05284292928249</v>
      </c>
      <c r="U255" s="101"/>
    </row>
    <row r="256" spans="1:21" s="30" customFormat="1" x14ac:dyDescent="0.25">
      <c r="A256" s="35" t="s">
        <v>390</v>
      </c>
      <c r="B256" s="23" t="s">
        <v>426</v>
      </c>
      <c r="C256" s="36" t="s">
        <v>312</v>
      </c>
      <c r="D256" s="18">
        <f t="shared" ref="D256:Q256" si="77">D231-D244</f>
        <v>-118.10959183999998</v>
      </c>
      <c r="E256" s="18">
        <f t="shared" si="77"/>
        <v>-44.969988689999994</v>
      </c>
      <c r="F256" s="18">
        <f t="shared" si="77"/>
        <v>1.6380393750000002</v>
      </c>
      <c r="G256" s="18">
        <f t="shared" si="77"/>
        <v>-5.8339203499999996</v>
      </c>
      <c r="H256" s="18">
        <f t="shared" si="77"/>
        <v>1.7199413437500002</v>
      </c>
      <c r="I256" s="18">
        <f>I231-I244</f>
        <v>0.73854519062500024</v>
      </c>
      <c r="J256" s="18">
        <v>0</v>
      </c>
      <c r="K256" s="18">
        <v>1.7894269740375002</v>
      </c>
      <c r="L256" s="18">
        <v>0</v>
      </c>
      <c r="M256" s="18">
        <f t="shared" ref="M256" si="78">M231-M244</f>
        <v>1.8252155135182502</v>
      </c>
      <c r="N256" s="18">
        <f t="shared" si="77"/>
        <v>0</v>
      </c>
      <c r="O256" s="18">
        <f>O231-O244</f>
        <v>1.8617198237886152</v>
      </c>
      <c r="P256" s="18">
        <f t="shared" si="77"/>
        <v>0</v>
      </c>
      <c r="Q256" s="18">
        <f t="shared" si="77"/>
        <v>1.8989542202643876</v>
      </c>
      <c r="R256" s="18">
        <f t="shared" si="69"/>
        <v>1.7199413437500002</v>
      </c>
      <c r="S256" s="18">
        <f t="shared" si="64"/>
        <v>8.1138617222337537</v>
      </c>
      <c r="T256" s="22">
        <f t="shared" si="57"/>
        <v>-147.60785537303246</v>
      </c>
      <c r="U256" s="101"/>
    </row>
    <row r="257" spans="1:21" s="30" customFormat="1" x14ac:dyDescent="0.25">
      <c r="A257" s="35" t="s">
        <v>391</v>
      </c>
      <c r="B257" s="23" t="s">
        <v>389</v>
      </c>
      <c r="C257" s="36" t="s">
        <v>312</v>
      </c>
      <c r="D257" s="18">
        <f t="shared" ref="D257:Q257" si="79">D232+D237+D238+D241+D242+D243-D249-D250</f>
        <v>-118.10959183999998</v>
      </c>
      <c r="E257" s="18">
        <f t="shared" si="79"/>
        <v>-44.969988689999994</v>
      </c>
      <c r="F257" s="18">
        <f t="shared" si="79"/>
        <v>1.6380393750000002</v>
      </c>
      <c r="G257" s="18">
        <f t="shared" si="79"/>
        <v>-5.8339203499999996</v>
      </c>
      <c r="H257" s="18">
        <f t="shared" si="79"/>
        <v>1.7199413437500002</v>
      </c>
      <c r="I257" s="18">
        <f>I232+I237+I238+I241+I242+I243-I249-I250</f>
        <v>0.73854519062500024</v>
      </c>
      <c r="J257" s="18">
        <v>0</v>
      </c>
      <c r="K257" s="18">
        <v>1.7894269740375002</v>
      </c>
      <c r="L257" s="18">
        <v>0</v>
      </c>
      <c r="M257" s="18">
        <f t="shared" ref="M257" si="80">M232+M237+M238+M241+M242+M243-M249-M250</f>
        <v>1.8252155135182502</v>
      </c>
      <c r="N257" s="18">
        <f t="shared" si="79"/>
        <v>0</v>
      </c>
      <c r="O257" s="18">
        <f>O232+O237+O238+O241+O242+O243-O249-O250</f>
        <v>1.8617198237886152</v>
      </c>
      <c r="P257" s="18">
        <f t="shared" si="79"/>
        <v>0</v>
      </c>
      <c r="Q257" s="18">
        <f t="shared" si="79"/>
        <v>1.8989542202643876</v>
      </c>
      <c r="R257" s="18">
        <f t="shared" si="69"/>
        <v>1.7199413437500002</v>
      </c>
      <c r="S257" s="18">
        <f t="shared" si="64"/>
        <v>8.1138617222337537</v>
      </c>
      <c r="T257" s="22">
        <f t="shared" si="57"/>
        <v>-147.60785537303246</v>
      </c>
      <c r="U257" s="101"/>
    </row>
    <row r="258" spans="1:21" s="30" customFormat="1" x14ac:dyDescent="0.25">
      <c r="A258" s="57" t="s">
        <v>127</v>
      </c>
      <c r="B258" s="58" t="s">
        <v>56</v>
      </c>
      <c r="C258" s="59" t="s">
        <v>312</v>
      </c>
      <c r="D258" s="61">
        <f>'[1]51_2022'!F24</f>
        <v>0.77539617000002181</v>
      </c>
      <c r="E258" s="61">
        <v>1.1424961600000858</v>
      </c>
      <c r="F258" s="61">
        <v>0</v>
      </c>
      <c r="G258" s="61">
        <v>0.58558777999997136</v>
      </c>
      <c r="H258" s="61">
        <v>0</v>
      </c>
      <c r="I258" s="61">
        <v>0.47318796999996993</v>
      </c>
      <c r="J258" s="18">
        <v>0</v>
      </c>
      <c r="K258" s="18">
        <v>0</v>
      </c>
      <c r="L258" s="18">
        <v>0</v>
      </c>
      <c r="M258" s="18">
        <v>0</v>
      </c>
      <c r="N258" s="61">
        <v>0</v>
      </c>
      <c r="O258" s="61">
        <v>0</v>
      </c>
      <c r="P258" s="61">
        <v>0</v>
      </c>
      <c r="Q258" s="61">
        <v>0</v>
      </c>
      <c r="R258" s="61">
        <f t="shared" si="69"/>
        <v>0</v>
      </c>
      <c r="S258" s="18">
        <f t="shared" si="64"/>
        <v>0.47318796999996993</v>
      </c>
      <c r="T258" s="22">
        <f t="shared" si="57"/>
        <v>3.4498560500000188</v>
      </c>
      <c r="U258" s="101"/>
    </row>
    <row r="259" spans="1:21" s="30" customFormat="1" ht="25.5" x14ac:dyDescent="0.25">
      <c r="A259" s="57" t="s">
        <v>128</v>
      </c>
      <c r="B259" s="58" t="s">
        <v>714</v>
      </c>
      <c r="C259" s="59" t="s">
        <v>312</v>
      </c>
      <c r="D259" s="61">
        <f>D251+D252+D255+D258</f>
        <v>-12.245237820000028</v>
      </c>
      <c r="E259" s="61">
        <f>E251+E252+E255+E258</f>
        <v>7.8522268599999734</v>
      </c>
      <c r="F259" s="61">
        <f>F251+F252+F255+F258</f>
        <v>54.620175312500059</v>
      </c>
      <c r="G259" s="61">
        <f>G251+G252+G255+G258</f>
        <v>22.624115029999889</v>
      </c>
      <c r="H259" s="61">
        <f>SUM(H251,H252,H255,H258)</f>
        <v>56.669799494791498</v>
      </c>
      <c r="I259" s="61">
        <f>SUM(I251,I252,I255,I258)</f>
        <v>37.465591791899612</v>
      </c>
      <c r="J259" s="18">
        <v>0</v>
      </c>
      <c r="K259" s="107">
        <v>6.7918541090644275</v>
      </c>
      <c r="L259" s="18">
        <v>0</v>
      </c>
      <c r="M259" s="18">
        <f t="shared" ref="M259" si="81">M251+M252+M255+M258</f>
        <v>31.885149179147959</v>
      </c>
      <c r="N259" s="61">
        <f>N251+N252+N255+N258</f>
        <v>0</v>
      </c>
      <c r="O259" s="61">
        <f>O251+O252+O255+O258</f>
        <v>41.356189099361409</v>
      </c>
      <c r="P259" s="61">
        <f t="shared" ref="P259:Q259" si="82">P251+P252+P255+P258</f>
        <v>0</v>
      </c>
      <c r="Q259" s="61">
        <f t="shared" si="82"/>
        <v>43.89940019143944</v>
      </c>
      <c r="R259" s="61">
        <f t="shared" si="69"/>
        <v>56.669799494791498</v>
      </c>
      <c r="S259" s="61">
        <f t="shared" si="64"/>
        <v>161.39818437091284</v>
      </c>
      <c r="T259" s="22">
        <f t="shared" si="57"/>
        <v>508.98724711390855</v>
      </c>
      <c r="U259" s="101"/>
    </row>
    <row r="260" spans="1:21" s="30" customFormat="1" x14ac:dyDescent="0.25">
      <c r="A260" s="35" t="s">
        <v>129</v>
      </c>
      <c r="B260" s="40" t="s">
        <v>2</v>
      </c>
      <c r="C260" s="36" t="s">
        <v>312</v>
      </c>
      <c r="D260" s="18">
        <f>'[1]51_2022'!B9/1000000</f>
        <v>16.572727149999999</v>
      </c>
      <c r="E260" s="18">
        <v>4.3274893299999997</v>
      </c>
      <c r="F260" s="18">
        <v>153.16305938566663</v>
      </c>
      <c r="G260" s="18">
        <f>E261</f>
        <v>12.179716189999972</v>
      </c>
      <c r="H260" s="18">
        <v>207.78323469816669</v>
      </c>
      <c r="I260" s="18">
        <f>G261</f>
        <v>34.803831219999864</v>
      </c>
      <c r="J260" s="18">
        <v>0</v>
      </c>
      <c r="K260" s="18">
        <v>34.803831219999864</v>
      </c>
      <c r="L260" s="18">
        <v>0</v>
      </c>
      <c r="M260" s="18">
        <f>K261</f>
        <v>41.595685329064295</v>
      </c>
      <c r="N260" s="18">
        <f>L261</f>
        <v>0</v>
      </c>
      <c r="O260" s="18">
        <f>M261</f>
        <v>73.480834508212254</v>
      </c>
      <c r="P260" s="18">
        <v>0</v>
      </c>
      <c r="Q260" s="18">
        <f>O261</f>
        <v>114.83702360757366</v>
      </c>
      <c r="R260" s="18">
        <f>H260</f>
        <v>207.78323469816669</v>
      </c>
      <c r="S260" s="18">
        <f t="shared" si="64"/>
        <v>299.52120588484991</v>
      </c>
      <c r="T260" s="22">
        <f t="shared" si="57"/>
        <v>1200.8518732216999</v>
      </c>
      <c r="U260" s="101"/>
    </row>
    <row r="261" spans="1:21" s="30" customFormat="1" x14ac:dyDescent="0.25">
      <c r="A261" s="35" t="s">
        <v>130</v>
      </c>
      <c r="B261" s="40" t="s">
        <v>3</v>
      </c>
      <c r="C261" s="36" t="s">
        <v>312</v>
      </c>
      <c r="D261" s="18">
        <f>D259+D260</f>
        <v>4.3274893299999704</v>
      </c>
      <c r="E261" s="18">
        <f>E259+E260</f>
        <v>12.179716189999972</v>
      </c>
      <c r="F261" s="18">
        <v>207.78323469816669</v>
      </c>
      <c r="G261" s="18">
        <f>G259+G260</f>
        <v>34.803831219999864</v>
      </c>
      <c r="H261" s="18">
        <f>H259+H260</f>
        <v>264.45303419295817</v>
      </c>
      <c r="I261" s="18">
        <f>I259+I260</f>
        <v>72.269423011899477</v>
      </c>
      <c r="J261" s="18">
        <v>0</v>
      </c>
      <c r="K261" s="18">
        <v>41.595685329064295</v>
      </c>
      <c r="L261" s="18">
        <v>0</v>
      </c>
      <c r="M261" s="18">
        <f>M259+M260</f>
        <v>73.480834508212254</v>
      </c>
      <c r="N261" s="18">
        <f>N259+N260</f>
        <v>0</v>
      </c>
      <c r="O261" s="18">
        <f>O259+O260</f>
        <v>114.83702360757366</v>
      </c>
      <c r="P261" s="18">
        <v>0</v>
      </c>
      <c r="Q261" s="18">
        <f>Q259+Q260</f>
        <v>158.7364237990131</v>
      </c>
      <c r="R261" s="18">
        <f>H261</f>
        <v>264.45303419295817</v>
      </c>
      <c r="S261" s="18">
        <f t="shared" si="64"/>
        <v>460.91939025576278</v>
      </c>
      <c r="T261" s="22">
        <f t="shared" si="57"/>
        <v>1709.8391203356082</v>
      </c>
      <c r="U261" s="101"/>
    </row>
    <row r="262" spans="1:21" s="30" customFormat="1" x14ac:dyDescent="0.25">
      <c r="A262" s="35" t="s">
        <v>132</v>
      </c>
      <c r="B262" s="40" t="s">
        <v>427</v>
      </c>
      <c r="C262" s="36" t="s">
        <v>81</v>
      </c>
      <c r="D262" s="18" t="s">
        <v>154</v>
      </c>
      <c r="E262" s="18" t="s">
        <v>154</v>
      </c>
      <c r="F262" s="18" t="s">
        <v>154</v>
      </c>
      <c r="G262" s="18" t="s">
        <v>154</v>
      </c>
      <c r="H262" s="18" t="s">
        <v>154</v>
      </c>
      <c r="I262" s="18" t="s">
        <v>154</v>
      </c>
      <c r="J262" s="18">
        <v>0</v>
      </c>
      <c r="K262" s="18" t="s">
        <v>154</v>
      </c>
      <c r="L262" s="18" t="s">
        <v>154</v>
      </c>
      <c r="M262" s="18" t="s">
        <v>154</v>
      </c>
      <c r="N262" s="18" t="s">
        <v>154</v>
      </c>
      <c r="O262" s="18" t="s">
        <v>154</v>
      </c>
      <c r="P262" s="18" t="s">
        <v>154</v>
      </c>
      <c r="Q262" s="18" t="s">
        <v>154</v>
      </c>
      <c r="R262" s="18" t="str">
        <f t="shared" si="69"/>
        <v>x</v>
      </c>
      <c r="S262" s="18" t="str">
        <f t="shared" si="69"/>
        <v>x</v>
      </c>
      <c r="T262" s="22">
        <f t="shared" si="57"/>
        <v>0</v>
      </c>
      <c r="U262" s="101"/>
    </row>
    <row r="263" spans="1:21" s="30" customFormat="1" x14ac:dyDescent="0.25">
      <c r="A263" s="35" t="s">
        <v>133</v>
      </c>
      <c r="B263" s="23" t="s">
        <v>594</v>
      </c>
      <c r="C263" s="36" t="s">
        <v>312</v>
      </c>
      <c r="D263" s="18">
        <f>D280+D290</f>
        <v>422.36200000000002</v>
      </c>
      <c r="E263" s="18">
        <v>358.42</v>
      </c>
      <c r="F263" s="18">
        <v>0</v>
      </c>
      <c r="G263" s="18">
        <v>139.97200000000001</v>
      </c>
      <c r="H263" s="18">
        <v>0</v>
      </c>
      <c r="I263" s="18">
        <f>I264+I272+I274+I276+I278+I280+I282+I284+I290</f>
        <v>111.97760000000002</v>
      </c>
      <c r="J263" s="18">
        <v>0</v>
      </c>
      <c r="K263" s="18">
        <v>89.582080000000019</v>
      </c>
      <c r="L263" s="18">
        <v>0</v>
      </c>
      <c r="M263" s="18">
        <f t="shared" ref="M263:Q263" si="83">M264+M272+M274+M276+M278+M280+M282+M284+M290</f>
        <v>80.62387200000002</v>
      </c>
      <c r="N263" s="18">
        <f t="shared" si="83"/>
        <v>0</v>
      </c>
      <c r="O263" s="18">
        <f t="shared" si="83"/>
        <v>72.561484800000017</v>
      </c>
      <c r="P263" s="18">
        <v>0</v>
      </c>
      <c r="Q263" s="18">
        <f t="shared" si="83"/>
        <v>65.305336320000009</v>
      </c>
      <c r="R263" s="18">
        <f t="shared" si="69"/>
        <v>0</v>
      </c>
      <c r="S263" s="18">
        <f t="shared" ref="S263:S326" si="84">I263+K263+M263+O263+Q263</f>
        <v>420.05037312000013</v>
      </c>
      <c r="T263" s="22">
        <f t="shared" si="57"/>
        <v>1760.8547462400004</v>
      </c>
      <c r="U263" s="101"/>
    </row>
    <row r="264" spans="1:21" s="4" customFormat="1" ht="25.5" x14ac:dyDescent="0.25">
      <c r="A264" s="8" t="s">
        <v>232</v>
      </c>
      <c r="B264" s="13" t="s">
        <v>595</v>
      </c>
      <c r="C264" s="10" t="s">
        <v>312</v>
      </c>
      <c r="D264" s="104"/>
      <c r="E264" s="104"/>
      <c r="F264" s="18"/>
      <c r="G264" s="18"/>
      <c r="H264" s="18"/>
      <c r="I264" s="18"/>
      <c r="J264" s="18">
        <v>0</v>
      </c>
      <c r="K264" s="18">
        <v>0</v>
      </c>
      <c r="L264" s="18">
        <v>0</v>
      </c>
      <c r="M264" s="18">
        <v>0</v>
      </c>
      <c r="N264" s="18">
        <v>0</v>
      </c>
      <c r="O264" s="18">
        <v>0</v>
      </c>
      <c r="P264" s="18">
        <v>0</v>
      </c>
      <c r="Q264" s="18">
        <v>0</v>
      </c>
      <c r="R264" s="18">
        <f t="shared" si="69"/>
        <v>0</v>
      </c>
      <c r="S264" s="103">
        <f t="shared" si="84"/>
        <v>0</v>
      </c>
      <c r="T264" s="22">
        <f t="shared" si="57"/>
        <v>0</v>
      </c>
      <c r="U264" s="101"/>
    </row>
    <row r="265" spans="1:21" s="4" customFormat="1" x14ac:dyDescent="0.25">
      <c r="A265" s="8" t="s">
        <v>233</v>
      </c>
      <c r="B265" s="14" t="s">
        <v>51</v>
      </c>
      <c r="C265" s="10" t="s">
        <v>312</v>
      </c>
      <c r="D265" s="104"/>
      <c r="E265" s="104"/>
      <c r="F265" s="18"/>
      <c r="G265" s="18"/>
      <c r="H265" s="18"/>
      <c r="I265" s="18"/>
      <c r="J265" s="18">
        <v>0</v>
      </c>
      <c r="K265" s="18">
        <v>0</v>
      </c>
      <c r="L265" s="18">
        <v>0</v>
      </c>
      <c r="M265" s="18">
        <v>0</v>
      </c>
      <c r="N265" s="18">
        <v>0</v>
      </c>
      <c r="O265" s="18">
        <v>0</v>
      </c>
      <c r="P265" s="18">
        <v>0</v>
      </c>
      <c r="Q265" s="18">
        <v>0</v>
      </c>
      <c r="R265" s="18">
        <f t="shared" si="69"/>
        <v>0</v>
      </c>
      <c r="S265" s="103">
        <f t="shared" si="84"/>
        <v>0</v>
      </c>
      <c r="T265" s="22">
        <f t="shared" si="57"/>
        <v>0</v>
      </c>
      <c r="U265" s="101"/>
    </row>
    <row r="266" spans="1:21" s="4" customFormat="1" ht="25.5" x14ac:dyDescent="0.25">
      <c r="A266" s="8" t="s">
        <v>454</v>
      </c>
      <c r="B266" s="14" t="s">
        <v>461</v>
      </c>
      <c r="C266" s="10" t="s">
        <v>312</v>
      </c>
      <c r="D266" s="104"/>
      <c r="E266" s="104"/>
      <c r="F266" s="18"/>
      <c r="G266" s="18"/>
      <c r="H266" s="18"/>
      <c r="I266" s="18"/>
      <c r="J266" s="18">
        <v>0</v>
      </c>
      <c r="K266" s="18">
        <v>0</v>
      </c>
      <c r="L266" s="18">
        <v>0</v>
      </c>
      <c r="M266" s="18">
        <v>0</v>
      </c>
      <c r="N266" s="18">
        <v>0</v>
      </c>
      <c r="O266" s="18">
        <v>0</v>
      </c>
      <c r="P266" s="18">
        <v>0</v>
      </c>
      <c r="Q266" s="18">
        <v>0</v>
      </c>
      <c r="R266" s="18">
        <f t="shared" si="69"/>
        <v>0</v>
      </c>
      <c r="S266" s="103">
        <f t="shared" si="84"/>
        <v>0</v>
      </c>
      <c r="T266" s="22">
        <f t="shared" si="57"/>
        <v>0</v>
      </c>
      <c r="U266" s="101"/>
    </row>
    <row r="267" spans="1:21" s="4" customFormat="1" x14ac:dyDescent="0.25">
      <c r="A267" s="8" t="s">
        <v>455</v>
      </c>
      <c r="B267" s="15" t="s">
        <v>51</v>
      </c>
      <c r="C267" s="10" t="s">
        <v>312</v>
      </c>
      <c r="D267" s="104"/>
      <c r="E267" s="104"/>
      <c r="F267" s="18"/>
      <c r="G267" s="18"/>
      <c r="H267" s="18"/>
      <c r="I267" s="18"/>
      <c r="J267" s="18">
        <v>0</v>
      </c>
      <c r="K267" s="18">
        <v>0</v>
      </c>
      <c r="L267" s="18">
        <v>0</v>
      </c>
      <c r="M267" s="18">
        <v>0</v>
      </c>
      <c r="N267" s="18">
        <v>0</v>
      </c>
      <c r="O267" s="18">
        <v>0</v>
      </c>
      <c r="P267" s="18">
        <v>0</v>
      </c>
      <c r="Q267" s="18">
        <v>0</v>
      </c>
      <c r="R267" s="18">
        <f t="shared" si="69"/>
        <v>0</v>
      </c>
      <c r="S267" s="103">
        <f t="shared" si="84"/>
        <v>0</v>
      </c>
      <c r="T267" s="22">
        <f t="shared" si="57"/>
        <v>0</v>
      </c>
      <c r="U267" s="101"/>
    </row>
    <row r="268" spans="1:21" s="4" customFormat="1" ht="25.5" x14ac:dyDescent="0.25">
      <c r="A268" s="8" t="s">
        <v>456</v>
      </c>
      <c r="B268" s="14" t="s">
        <v>462</v>
      </c>
      <c r="C268" s="10" t="s">
        <v>312</v>
      </c>
      <c r="D268" s="104"/>
      <c r="E268" s="104"/>
      <c r="F268" s="18"/>
      <c r="G268" s="18"/>
      <c r="H268" s="18"/>
      <c r="I268" s="18"/>
      <c r="J268" s="18">
        <v>0</v>
      </c>
      <c r="K268" s="18">
        <v>0</v>
      </c>
      <c r="L268" s="18">
        <v>0</v>
      </c>
      <c r="M268" s="18">
        <v>0</v>
      </c>
      <c r="N268" s="18">
        <v>0</v>
      </c>
      <c r="O268" s="18">
        <v>0</v>
      </c>
      <c r="P268" s="18">
        <v>0</v>
      </c>
      <c r="Q268" s="18">
        <v>0</v>
      </c>
      <c r="R268" s="18">
        <f t="shared" si="69"/>
        <v>0</v>
      </c>
      <c r="S268" s="103">
        <f t="shared" si="84"/>
        <v>0</v>
      </c>
      <c r="T268" s="22">
        <f t="shared" si="57"/>
        <v>0</v>
      </c>
      <c r="U268" s="101"/>
    </row>
    <row r="269" spans="1:21" s="4" customFormat="1" x14ac:dyDescent="0.25">
      <c r="A269" s="8" t="s">
        <v>457</v>
      </c>
      <c r="B269" s="15" t="s">
        <v>51</v>
      </c>
      <c r="C269" s="10" t="s">
        <v>312</v>
      </c>
      <c r="D269" s="104"/>
      <c r="E269" s="104"/>
      <c r="F269" s="18"/>
      <c r="G269" s="18"/>
      <c r="H269" s="18"/>
      <c r="I269" s="18"/>
      <c r="J269" s="18">
        <v>0</v>
      </c>
      <c r="K269" s="18">
        <v>0</v>
      </c>
      <c r="L269" s="18">
        <v>0</v>
      </c>
      <c r="M269" s="18">
        <v>0</v>
      </c>
      <c r="N269" s="18">
        <v>0</v>
      </c>
      <c r="O269" s="18">
        <v>0</v>
      </c>
      <c r="P269" s="18">
        <v>0</v>
      </c>
      <c r="Q269" s="18">
        <v>0</v>
      </c>
      <c r="R269" s="18">
        <f t="shared" si="69"/>
        <v>0</v>
      </c>
      <c r="S269" s="103">
        <f t="shared" si="84"/>
        <v>0</v>
      </c>
      <c r="T269" s="22">
        <f t="shared" si="57"/>
        <v>0</v>
      </c>
      <c r="U269" s="101"/>
    </row>
    <row r="270" spans="1:21" s="4" customFormat="1" ht="25.5" x14ac:dyDescent="0.25">
      <c r="A270" s="8" t="s">
        <v>555</v>
      </c>
      <c r="B270" s="14" t="s">
        <v>447</v>
      </c>
      <c r="C270" s="10" t="s">
        <v>312</v>
      </c>
      <c r="D270" s="104"/>
      <c r="E270" s="104"/>
      <c r="F270" s="18"/>
      <c r="G270" s="18"/>
      <c r="H270" s="18"/>
      <c r="I270" s="18"/>
      <c r="J270" s="18">
        <v>0</v>
      </c>
      <c r="K270" s="18">
        <v>0</v>
      </c>
      <c r="L270" s="18">
        <v>0</v>
      </c>
      <c r="M270" s="18">
        <v>0</v>
      </c>
      <c r="N270" s="18">
        <v>0</v>
      </c>
      <c r="O270" s="18">
        <v>0</v>
      </c>
      <c r="P270" s="18">
        <v>0</v>
      </c>
      <c r="Q270" s="18">
        <v>0</v>
      </c>
      <c r="R270" s="18">
        <f t="shared" si="69"/>
        <v>0</v>
      </c>
      <c r="S270" s="103">
        <f t="shared" si="84"/>
        <v>0</v>
      </c>
      <c r="T270" s="22">
        <f t="shared" si="57"/>
        <v>0</v>
      </c>
      <c r="U270" s="101"/>
    </row>
    <row r="271" spans="1:21" s="4" customFormat="1" x14ac:dyDescent="0.25">
      <c r="A271" s="8" t="s">
        <v>556</v>
      </c>
      <c r="B271" s="15" t="s">
        <v>51</v>
      </c>
      <c r="C271" s="10" t="s">
        <v>312</v>
      </c>
      <c r="D271" s="104"/>
      <c r="E271" s="104"/>
      <c r="F271" s="18"/>
      <c r="G271" s="18"/>
      <c r="H271" s="18"/>
      <c r="I271" s="18"/>
      <c r="J271" s="18">
        <v>0</v>
      </c>
      <c r="K271" s="18">
        <v>0</v>
      </c>
      <c r="L271" s="18">
        <v>0</v>
      </c>
      <c r="M271" s="18">
        <v>0</v>
      </c>
      <c r="N271" s="18">
        <v>0</v>
      </c>
      <c r="O271" s="18">
        <v>0</v>
      </c>
      <c r="P271" s="18">
        <v>0</v>
      </c>
      <c r="Q271" s="18">
        <v>0</v>
      </c>
      <c r="R271" s="18">
        <f t="shared" si="69"/>
        <v>0</v>
      </c>
      <c r="S271" s="103">
        <f t="shared" si="84"/>
        <v>0</v>
      </c>
      <c r="T271" s="22">
        <f t="shared" si="57"/>
        <v>0</v>
      </c>
      <c r="U271" s="101"/>
    </row>
    <row r="272" spans="1:21" s="4" customFormat="1" x14ac:dyDescent="0.25">
      <c r="A272" s="8" t="s">
        <v>234</v>
      </c>
      <c r="B272" s="13" t="s">
        <v>619</v>
      </c>
      <c r="C272" s="10" t="s">
        <v>312</v>
      </c>
      <c r="D272" s="104"/>
      <c r="E272" s="104"/>
      <c r="F272" s="18"/>
      <c r="G272" s="18"/>
      <c r="H272" s="18"/>
      <c r="I272" s="18"/>
      <c r="J272" s="18">
        <v>0</v>
      </c>
      <c r="K272" s="18">
        <v>0</v>
      </c>
      <c r="L272" s="18">
        <v>0</v>
      </c>
      <c r="M272" s="18">
        <v>0</v>
      </c>
      <c r="N272" s="18">
        <v>0</v>
      </c>
      <c r="O272" s="18">
        <v>0</v>
      </c>
      <c r="P272" s="18">
        <v>0</v>
      </c>
      <c r="Q272" s="18">
        <v>0</v>
      </c>
      <c r="R272" s="18">
        <f t="shared" si="69"/>
        <v>0</v>
      </c>
      <c r="S272" s="103">
        <f t="shared" si="84"/>
        <v>0</v>
      </c>
      <c r="T272" s="22">
        <f t="shared" si="57"/>
        <v>0</v>
      </c>
      <c r="U272" s="101"/>
    </row>
    <row r="273" spans="1:21" s="4" customFormat="1" x14ac:dyDescent="0.25">
      <c r="A273" s="8" t="s">
        <v>235</v>
      </c>
      <c r="B273" s="14" t="s">
        <v>51</v>
      </c>
      <c r="C273" s="10" t="s">
        <v>312</v>
      </c>
      <c r="D273" s="104"/>
      <c r="E273" s="104"/>
      <c r="F273" s="18"/>
      <c r="G273" s="18"/>
      <c r="H273" s="18"/>
      <c r="I273" s="18"/>
      <c r="J273" s="18">
        <v>0</v>
      </c>
      <c r="K273" s="18">
        <v>0</v>
      </c>
      <c r="L273" s="18">
        <v>0</v>
      </c>
      <c r="M273" s="18">
        <v>0</v>
      </c>
      <c r="N273" s="18">
        <v>0</v>
      </c>
      <c r="O273" s="18">
        <v>0</v>
      </c>
      <c r="P273" s="18">
        <v>0</v>
      </c>
      <c r="Q273" s="18">
        <v>0</v>
      </c>
      <c r="R273" s="18">
        <f t="shared" si="69"/>
        <v>0</v>
      </c>
      <c r="S273" s="103">
        <f t="shared" si="84"/>
        <v>0</v>
      </c>
      <c r="T273" s="22">
        <f t="shared" si="57"/>
        <v>0</v>
      </c>
      <c r="U273" s="101"/>
    </row>
    <row r="274" spans="1:21" s="4" customFormat="1" x14ac:dyDescent="0.25">
      <c r="A274" s="8" t="s">
        <v>341</v>
      </c>
      <c r="B274" s="12" t="s">
        <v>309</v>
      </c>
      <c r="C274" s="10" t="s">
        <v>312</v>
      </c>
      <c r="D274" s="104"/>
      <c r="E274" s="104"/>
      <c r="F274" s="18"/>
      <c r="G274" s="18"/>
      <c r="H274" s="18"/>
      <c r="I274" s="18"/>
      <c r="J274" s="18">
        <v>0</v>
      </c>
      <c r="K274" s="18">
        <v>0</v>
      </c>
      <c r="L274" s="18">
        <v>0</v>
      </c>
      <c r="M274" s="18">
        <v>0</v>
      </c>
      <c r="N274" s="18">
        <v>0</v>
      </c>
      <c r="O274" s="18">
        <v>0</v>
      </c>
      <c r="P274" s="18">
        <v>0</v>
      </c>
      <c r="Q274" s="18">
        <v>0</v>
      </c>
      <c r="R274" s="18">
        <f t="shared" si="69"/>
        <v>0</v>
      </c>
      <c r="S274" s="103">
        <f t="shared" si="84"/>
        <v>0</v>
      </c>
      <c r="T274" s="22">
        <f t="shared" si="57"/>
        <v>0</v>
      </c>
      <c r="U274" s="101"/>
    </row>
    <row r="275" spans="1:21" s="4" customFormat="1" x14ac:dyDescent="0.25">
      <c r="A275" s="8" t="s">
        <v>342</v>
      </c>
      <c r="B275" s="14" t="s">
        <v>51</v>
      </c>
      <c r="C275" s="10" t="s">
        <v>312</v>
      </c>
      <c r="D275" s="104"/>
      <c r="E275" s="104"/>
      <c r="F275" s="18"/>
      <c r="G275" s="18"/>
      <c r="H275" s="18"/>
      <c r="I275" s="18"/>
      <c r="J275" s="18">
        <v>0</v>
      </c>
      <c r="K275" s="18">
        <v>0</v>
      </c>
      <c r="L275" s="18">
        <v>0</v>
      </c>
      <c r="M275" s="18">
        <v>0</v>
      </c>
      <c r="N275" s="18">
        <v>0</v>
      </c>
      <c r="O275" s="18">
        <v>0</v>
      </c>
      <c r="P275" s="18">
        <v>0</v>
      </c>
      <c r="Q275" s="18">
        <v>0</v>
      </c>
      <c r="R275" s="18">
        <f t="shared" si="69"/>
        <v>0</v>
      </c>
      <c r="S275" s="103">
        <f t="shared" si="84"/>
        <v>0</v>
      </c>
      <c r="T275" s="22">
        <f t="shared" si="57"/>
        <v>0</v>
      </c>
      <c r="U275" s="101"/>
    </row>
    <row r="276" spans="1:21" s="4" customFormat="1" x14ac:dyDescent="0.25">
      <c r="A276" s="8" t="s">
        <v>343</v>
      </c>
      <c r="B276" s="12" t="s">
        <v>613</v>
      </c>
      <c r="C276" s="10" t="s">
        <v>312</v>
      </c>
      <c r="D276" s="104"/>
      <c r="E276" s="104"/>
      <c r="F276" s="18"/>
      <c r="G276" s="18"/>
      <c r="H276" s="18"/>
      <c r="I276" s="18"/>
      <c r="J276" s="18">
        <v>0</v>
      </c>
      <c r="K276" s="18">
        <v>0</v>
      </c>
      <c r="L276" s="18">
        <v>0</v>
      </c>
      <c r="M276" s="18">
        <v>0</v>
      </c>
      <c r="N276" s="18">
        <v>0</v>
      </c>
      <c r="O276" s="18">
        <v>0</v>
      </c>
      <c r="P276" s="18">
        <v>0</v>
      </c>
      <c r="Q276" s="18">
        <v>0</v>
      </c>
      <c r="R276" s="18">
        <f t="shared" si="69"/>
        <v>0</v>
      </c>
      <c r="S276" s="103">
        <f t="shared" si="84"/>
        <v>0</v>
      </c>
      <c r="T276" s="22">
        <f t="shared" si="57"/>
        <v>0</v>
      </c>
      <c r="U276" s="101"/>
    </row>
    <row r="277" spans="1:21" s="4" customFormat="1" x14ac:dyDescent="0.25">
      <c r="A277" s="8" t="s">
        <v>344</v>
      </c>
      <c r="B277" s="14" t="s">
        <v>51</v>
      </c>
      <c r="C277" s="10" t="s">
        <v>312</v>
      </c>
      <c r="D277" s="104"/>
      <c r="E277" s="104"/>
      <c r="F277" s="18"/>
      <c r="G277" s="18"/>
      <c r="H277" s="18"/>
      <c r="I277" s="18"/>
      <c r="J277" s="18">
        <v>0</v>
      </c>
      <c r="K277" s="18">
        <v>0</v>
      </c>
      <c r="L277" s="18">
        <v>0</v>
      </c>
      <c r="M277" s="18">
        <v>0</v>
      </c>
      <c r="N277" s="18">
        <v>0</v>
      </c>
      <c r="O277" s="18">
        <v>0</v>
      </c>
      <c r="P277" s="18">
        <v>0</v>
      </c>
      <c r="Q277" s="18">
        <v>0</v>
      </c>
      <c r="R277" s="18">
        <f t="shared" si="69"/>
        <v>0</v>
      </c>
      <c r="S277" s="103">
        <f t="shared" si="84"/>
        <v>0</v>
      </c>
      <c r="T277" s="22">
        <f t="shared" ref="T277:T340" si="85">SUM(D277:S277)</f>
        <v>0</v>
      </c>
      <c r="U277" s="101"/>
    </row>
    <row r="278" spans="1:21" s="4" customFormat="1" x14ac:dyDescent="0.25">
      <c r="A278" s="8" t="s">
        <v>345</v>
      </c>
      <c r="B278" s="12" t="s">
        <v>310</v>
      </c>
      <c r="C278" s="10" t="s">
        <v>312</v>
      </c>
      <c r="D278" s="104"/>
      <c r="E278" s="104"/>
      <c r="F278" s="18"/>
      <c r="G278" s="18"/>
      <c r="H278" s="18"/>
      <c r="I278" s="18"/>
      <c r="J278" s="18">
        <v>0</v>
      </c>
      <c r="K278" s="18">
        <v>0</v>
      </c>
      <c r="L278" s="18">
        <v>0</v>
      </c>
      <c r="M278" s="18">
        <v>0</v>
      </c>
      <c r="N278" s="18">
        <v>0</v>
      </c>
      <c r="O278" s="18">
        <v>0</v>
      </c>
      <c r="P278" s="18">
        <v>0</v>
      </c>
      <c r="Q278" s="18">
        <v>0</v>
      </c>
      <c r="R278" s="18">
        <f t="shared" si="69"/>
        <v>0</v>
      </c>
      <c r="S278" s="103">
        <f t="shared" si="84"/>
        <v>0</v>
      </c>
      <c r="T278" s="22">
        <f t="shared" si="85"/>
        <v>0</v>
      </c>
      <c r="U278" s="101"/>
    </row>
    <row r="279" spans="1:21" s="4" customFormat="1" x14ac:dyDescent="0.25">
      <c r="A279" s="8" t="s">
        <v>346</v>
      </c>
      <c r="B279" s="14" t="s">
        <v>51</v>
      </c>
      <c r="C279" s="10" t="s">
        <v>312</v>
      </c>
      <c r="D279" s="104"/>
      <c r="E279" s="104"/>
      <c r="F279" s="18"/>
      <c r="G279" s="18"/>
      <c r="H279" s="18"/>
      <c r="I279" s="18"/>
      <c r="J279" s="18">
        <v>0</v>
      </c>
      <c r="K279" s="18">
        <v>0</v>
      </c>
      <c r="L279" s="18">
        <v>0</v>
      </c>
      <c r="M279" s="18">
        <v>0</v>
      </c>
      <c r="N279" s="18">
        <v>0</v>
      </c>
      <c r="O279" s="18">
        <v>0</v>
      </c>
      <c r="P279" s="18">
        <v>0</v>
      </c>
      <c r="Q279" s="18">
        <v>0</v>
      </c>
      <c r="R279" s="18">
        <f t="shared" si="69"/>
        <v>0</v>
      </c>
      <c r="S279" s="103">
        <f t="shared" si="84"/>
        <v>0</v>
      </c>
      <c r="T279" s="22">
        <f t="shared" si="85"/>
        <v>0</v>
      </c>
      <c r="U279" s="101"/>
    </row>
    <row r="280" spans="1:21" s="30" customFormat="1" x14ac:dyDescent="0.25">
      <c r="A280" s="35" t="s">
        <v>641</v>
      </c>
      <c r="B280" s="24" t="s">
        <v>311</v>
      </c>
      <c r="C280" s="36" t="s">
        <v>312</v>
      </c>
      <c r="D280" s="18">
        <v>124.44199999999999</v>
      </c>
      <c r="E280" s="18">
        <v>92.792000000000002</v>
      </c>
      <c r="F280" s="18">
        <v>0</v>
      </c>
      <c r="G280" s="18">
        <v>92.122</v>
      </c>
      <c r="H280" s="18">
        <v>0</v>
      </c>
      <c r="I280" s="18">
        <f>G280*0.8</f>
        <v>73.697600000000008</v>
      </c>
      <c r="J280" s="18">
        <v>0</v>
      </c>
      <c r="K280" s="18">
        <v>58.95808000000001</v>
      </c>
      <c r="L280" s="18">
        <v>0</v>
      </c>
      <c r="M280" s="18">
        <f>K280*0.9</f>
        <v>53.062272000000007</v>
      </c>
      <c r="N280" s="18">
        <f>L280*0.9</f>
        <v>0</v>
      </c>
      <c r="O280" s="18">
        <f>M280*0.9</f>
        <v>47.756044800000005</v>
      </c>
      <c r="P280" s="18">
        <v>0</v>
      </c>
      <c r="Q280" s="18">
        <f>O280*0.9</f>
        <v>42.980440320000007</v>
      </c>
      <c r="R280" s="18">
        <f t="shared" si="69"/>
        <v>0</v>
      </c>
      <c r="S280" s="18">
        <f t="shared" si="84"/>
        <v>276.45443712000002</v>
      </c>
      <c r="T280" s="22">
        <f t="shared" si="85"/>
        <v>862.26487423999993</v>
      </c>
      <c r="U280" s="101"/>
    </row>
    <row r="281" spans="1:21" s="4" customFormat="1" x14ac:dyDescent="0.25">
      <c r="A281" s="8" t="s">
        <v>347</v>
      </c>
      <c r="B281" s="14" t="s">
        <v>51</v>
      </c>
      <c r="C281" s="10" t="s">
        <v>312</v>
      </c>
      <c r="D281" s="104"/>
      <c r="E281" s="104"/>
      <c r="F281" s="18"/>
      <c r="G281" s="18"/>
      <c r="H281" s="18"/>
      <c r="I281" s="18"/>
      <c r="J281" s="18">
        <v>0</v>
      </c>
      <c r="K281" s="18"/>
      <c r="L281" s="18"/>
      <c r="M281" s="18"/>
      <c r="N281" s="18"/>
      <c r="O281" s="18"/>
      <c r="P281" s="18"/>
      <c r="Q281" s="18"/>
      <c r="R281" s="18">
        <f t="shared" si="69"/>
        <v>0</v>
      </c>
      <c r="S281" s="103">
        <f t="shared" si="84"/>
        <v>0</v>
      </c>
      <c r="T281" s="22">
        <f t="shared" si="85"/>
        <v>0</v>
      </c>
      <c r="U281" s="101"/>
    </row>
    <row r="282" spans="1:21" s="4" customFormat="1" x14ac:dyDescent="0.25">
      <c r="A282" s="8" t="s">
        <v>458</v>
      </c>
      <c r="B282" s="12" t="s">
        <v>620</v>
      </c>
      <c r="C282" s="10" t="s">
        <v>312</v>
      </c>
      <c r="D282" s="104"/>
      <c r="E282" s="104"/>
      <c r="F282" s="18"/>
      <c r="G282" s="18"/>
      <c r="H282" s="18"/>
      <c r="I282" s="18"/>
      <c r="J282" s="18">
        <v>0</v>
      </c>
      <c r="K282" s="18">
        <v>0</v>
      </c>
      <c r="L282" s="18">
        <v>0</v>
      </c>
      <c r="M282" s="18">
        <v>0</v>
      </c>
      <c r="N282" s="18">
        <v>0</v>
      </c>
      <c r="O282" s="18">
        <v>0</v>
      </c>
      <c r="P282" s="18">
        <v>0</v>
      </c>
      <c r="Q282" s="18">
        <v>0</v>
      </c>
      <c r="R282" s="18">
        <f t="shared" si="69"/>
        <v>0</v>
      </c>
      <c r="S282" s="103">
        <f t="shared" si="84"/>
        <v>0</v>
      </c>
      <c r="T282" s="22">
        <f t="shared" si="85"/>
        <v>0</v>
      </c>
      <c r="U282" s="101"/>
    </row>
    <row r="283" spans="1:21" s="4" customFormat="1" x14ac:dyDescent="0.25">
      <c r="A283" s="8" t="s">
        <v>348</v>
      </c>
      <c r="B283" s="14" t="s">
        <v>51</v>
      </c>
      <c r="C283" s="10" t="s">
        <v>312</v>
      </c>
      <c r="D283" s="104"/>
      <c r="E283" s="104"/>
      <c r="F283" s="18"/>
      <c r="G283" s="18"/>
      <c r="H283" s="18"/>
      <c r="I283" s="18"/>
      <c r="J283" s="18">
        <v>0</v>
      </c>
      <c r="K283" s="18">
        <v>0</v>
      </c>
      <c r="L283" s="18">
        <v>0</v>
      </c>
      <c r="M283" s="18">
        <v>0</v>
      </c>
      <c r="N283" s="18">
        <v>0</v>
      </c>
      <c r="O283" s="18">
        <v>0</v>
      </c>
      <c r="P283" s="18">
        <v>0</v>
      </c>
      <c r="Q283" s="18">
        <v>0</v>
      </c>
      <c r="R283" s="18">
        <f t="shared" si="69"/>
        <v>0</v>
      </c>
      <c r="S283" s="103">
        <f t="shared" si="84"/>
        <v>0</v>
      </c>
      <c r="T283" s="22">
        <f t="shared" si="85"/>
        <v>0</v>
      </c>
      <c r="U283" s="101"/>
    </row>
    <row r="284" spans="1:21" s="4" customFormat="1" ht="25.5" x14ac:dyDescent="0.25">
      <c r="A284" s="8" t="s">
        <v>349</v>
      </c>
      <c r="B284" s="13" t="s">
        <v>596</v>
      </c>
      <c r="C284" s="10" t="s">
        <v>312</v>
      </c>
      <c r="D284" s="104"/>
      <c r="E284" s="104"/>
      <c r="F284" s="18"/>
      <c r="G284" s="18"/>
      <c r="H284" s="18"/>
      <c r="I284" s="18"/>
      <c r="J284" s="18">
        <v>0</v>
      </c>
      <c r="K284" s="18">
        <v>0</v>
      </c>
      <c r="L284" s="18">
        <v>0</v>
      </c>
      <c r="M284" s="18">
        <v>0</v>
      </c>
      <c r="N284" s="18">
        <v>0</v>
      </c>
      <c r="O284" s="18">
        <v>0</v>
      </c>
      <c r="P284" s="18">
        <v>0</v>
      </c>
      <c r="Q284" s="18">
        <v>0</v>
      </c>
      <c r="R284" s="18">
        <f t="shared" si="69"/>
        <v>0</v>
      </c>
      <c r="S284" s="103">
        <f t="shared" si="84"/>
        <v>0</v>
      </c>
      <c r="T284" s="22">
        <f t="shared" si="85"/>
        <v>0</v>
      </c>
      <c r="U284" s="101"/>
    </row>
    <row r="285" spans="1:21" s="4" customFormat="1" x14ac:dyDescent="0.25">
      <c r="A285" s="8" t="s">
        <v>350</v>
      </c>
      <c r="B285" s="14" t="s">
        <v>51</v>
      </c>
      <c r="C285" s="10" t="s">
        <v>312</v>
      </c>
      <c r="D285" s="104"/>
      <c r="E285" s="104"/>
      <c r="F285" s="18"/>
      <c r="G285" s="18"/>
      <c r="H285" s="18"/>
      <c r="I285" s="18"/>
      <c r="J285" s="18">
        <v>0</v>
      </c>
      <c r="K285" s="18">
        <v>0</v>
      </c>
      <c r="L285" s="18">
        <v>0</v>
      </c>
      <c r="M285" s="18">
        <v>0</v>
      </c>
      <c r="N285" s="18">
        <v>0</v>
      </c>
      <c r="O285" s="18">
        <v>0</v>
      </c>
      <c r="P285" s="18">
        <v>0</v>
      </c>
      <c r="Q285" s="18">
        <v>0</v>
      </c>
      <c r="R285" s="18">
        <f t="shared" si="69"/>
        <v>0</v>
      </c>
      <c r="S285" s="103">
        <f t="shared" si="84"/>
        <v>0</v>
      </c>
      <c r="T285" s="22">
        <f t="shared" si="85"/>
        <v>0</v>
      </c>
      <c r="U285" s="101"/>
    </row>
    <row r="286" spans="1:21" s="4" customFormat="1" x14ac:dyDescent="0.25">
      <c r="A286" s="8" t="s">
        <v>557</v>
      </c>
      <c r="B286" s="14" t="s">
        <v>207</v>
      </c>
      <c r="C286" s="10" t="s">
        <v>312</v>
      </c>
      <c r="D286" s="104"/>
      <c r="E286" s="104"/>
      <c r="F286" s="18"/>
      <c r="G286" s="18"/>
      <c r="H286" s="18"/>
      <c r="I286" s="18"/>
      <c r="J286" s="18">
        <v>0</v>
      </c>
      <c r="K286" s="18">
        <v>0</v>
      </c>
      <c r="L286" s="18">
        <v>0</v>
      </c>
      <c r="M286" s="18">
        <v>0</v>
      </c>
      <c r="N286" s="18">
        <v>0</v>
      </c>
      <c r="O286" s="18">
        <v>0</v>
      </c>
      <c r="P286" s="18">
        <v>0</v>
      </c>
      <c r="Q286" s="18">
        <v>0</v>
      </c>
      <c r="R286" s="18">
        <f t="shared" si="69"/>
        <v>0</v>
      </c>
      <c r="S286" s="103">
        <f t="shared" si="84"/>
        <v>0</v>
      </c>
      <c r="T286" s="22">
        <f t="shared" si="85"/>
        <v>0</v>
      </c>
      <c r="U286" s="101"/>
    </row>
    <row r="287" spans="1:21" s="4" customFormat="1" x14ac:dyDescent="0.25">
      <c r="A287" s="8" t="s">
        <v>559</v>
      </c>
      <c r="B287" s="15" t="s">
        <v>51</v>
      </c>
      <c r="C287" s="10" t="s">
        <v>312</v>
      </c>
      <c r="D287" s="104"/>
      <c r="E287" s="104"/>
      <c r="F287" s="18"/>
      <c r="G287" s="18"/>
      <c r="H287" s="18"/>
      <c r="I287" s="18"/>
      <c r="J287" s="18">
        <v>0</v>
      </c>
      <c r="K287" s="18">
        <v>0</v>
      </c>
      <c r="L287" s="18">
        <v>0</v>
      </c>
      <c r="M287" s="18">
        <v>0</v>
      </c>
      <c r="N287" s="18">
        <v>0</v>
      </c>
      <c r="O287" s="18">
        <v>0</v>
      </c>
      <c r="P287" s="18">
        <v>0</v>
      </c>
      <c r="Q287" s="18">
        <v>0</v>
      </c>
      <c r="R287" s="18">
        <f t="shared" si="69"/>
        <v>0</v>
      </c>
      <c r="S287" s="103">
        <f t="shared" si="84"/>
        <v>0</v>
      </c>
      <c r="T287" s="22">
        <f t="shared" si="85"/>
        <v>0</v>
      </c>
      <c r="U287" s="101"/>
    </row>
    <row r="288" spans="1:21" s="4" customFormat="1" x14ac:dyDescent="0.25">
      <c r="A288" s="8" t="s">
        <v>558</v>
      </c>
      <c r="B288" s="14" t="s">
        <v>195</v>
      </c>
      <c r="C288" s="10" t="s">
        <v>312</v>
      </c>
      <c r="D288" s="104"/>
      <c r="E288" s="104"/>
      <c r="F288" s="18"/>
      <c r="G288" s="18"/>
      <c r="H288" s="18"/>
      <c r="I288" s="18"/>
      <c r="J288" s="18">
        <v>0</v>
      </c>
      <c r="K288" s="18">
        <v>0</v>
      </c>
      <c r="L288" s="18">
        <v>0</v>
      </c>
      <c r="M288" s="18">
        <v>0</v>
      </c>
      <c r="N288" s="18">
        <v>0</v>
      </c>
      <c r="O288" s="18">
        <v>0</v>
      </c>
      <c r="P288" s="18">
        <v>0</v>
      </c>
      <c r="Q288" s="18">
        <v>0</v>
      </c>
      <c r="R288" s="18">
        <f t="shared" si="69"/>
        <v>0</v>
      </c>
      <c r="S288" s="103">
        <f t="shared" si="84"/>
        <v>0</v>
      </c>
      <c r="T288" s="22">
        <f t="shared" si="85"/>
        <v>0</v>
      </c>
      <c r="U288" s="101"/>
    </row>
    <row r="289" spans="1:21" s="4" customFormat="1" x14ac:dyDescent="0.25">
      <c r="A289" s="8" t="s">
        <v>560</v>
      </c>
      <c r="B289" s="15" t="s">
        <v>51</v>
      </c>
      <c r="C289" s="10" t="s">
        <v>312</v>
      </c>
      <c r="D289" s="104"/>
      <c r="E289" s="104"/>
      <c r="F289" s="18"/>
      <c r="G289" s="18"/>
      <c r="H289" s="18"/>
      <c r="I289" s="18"/>
      <c r="J289" s="18">
        <v>0</v>
      </c>
      <c r="K289" s="18">
        <v>0</v>
      </c>
      <c r="L289" s="18">
        <v>0</v>
      </c>
      <c r="M289" s="18">
        <v>0</v>
      </c>
      <c r="N289" s="18">
        <v>0</v>
      </c>
      <c r="O289" s="18">
        <v>0</v>
      </c>
      <c r="P289" s="18">
        <v>0</v>
      </c>
      <c r="Q289" s="18">
        <v>0</v>
      </c>
      <c r="R289" s="18">
        <f t="shared" si="69"/>
        <v>0</v>
      </c>
      <c r="S289" s="103">
        <f t="shared" si="84"/>
        <v>0</v>
      </c>
      <c r="T289" s="22">
        <f t="shared" si="85"/>
        <v>0</v>
      </c>
      <c r="U289" s="101"/>
    </row>
    <row r="290" spans="1:21" s="30" customFormat="1" x14ac:dyDescent="0.25">
      <c r="A290" s="35" t="s">
        <v>351</v>
      </c>
      <c r="B290" s="38" t="s">
        <v>359</v>
      </c>
      <c r="C290" s="36" t="s">
        <v>312</v>
      </c>
      <c r="D290" s="18">
        <f>422.362-D280</f>
        <v>297.92</v>
      </c>
      <c r="E290" s="18">
        <f>E263-E280</f>
        <v>265.62800000000004</v>
      </c>
      <c r="F290" s="18">
        <f>F263-F280</f>
        <v>0</v>
      </c>
      <c r="G290" s="18">
        <f>G263-G280</f>
        <v>47.850000000000009</v>
      </c>
      <c r="H290" s="18">
        <v>0</v>
      </c>
      <c r="I290" s="18">
        <f>G290*0.8</f>
        <v>38.280000000000008</v>
      </c>
      <c r="J290" s="18">
        <v>0</v>
      </c>
      <c r="K290" s="18">
        <v>30.624000000000009</v>
      </c>
      <c r="L290" s="18">
        <v>0</v>
      </c>
      <c r="M290" s="18">
        <f>K290*0.9</f>
        <v>27.561600000000009</v>
      </c>
      <c r="N290" s="18">
        <f>L290*0.9</f>
        <v>0</v>
      </c>
      <c r="O290" s="18">
        <f>M290*0.9</f>
        <v>24.805440000000008</v>
      </c>
      <c r="P290" s="18">
        <v>0</v>
      </c>
      <c r="Q290" s="18">
        <f>O290*0.9</f>
        <v>22.324896000000006</v>
      </c>
      <c r="R290" s="18">
        <f t="shared" si="69"/>
        <v>0</v>
      </c>
      <c r="S290" s="18">
        <f t="shared" si="84"/>
        <v>143.59593600000005</v>
      </c>
      <c r="T290" s="22">
        <f t="shared" si="85"/>
        <v>898.58987200000001</v>
      </c>
      <c r="U290" s="101"/>
    </row>
    <row r="291" spans="1:21" s="4" customFormat="1" x14ac:dyDescent="0.25">
      <c r="A291" s="8" t="s">
        <v>352</v>
      </c>
      <c r="B291" s="14" t="s">
        <v>51</v>
      </c>
      <c r="C291" s="10" t="s">
        <v>312</v>
      </c>
      <c r="D291" s="104"/>
      <c r="E291" s="104"/>
      <c r="F291" s="104"/>
      <c r="G291" s="104"/>
      <c r="H291" s="103"/>
      <c r="I291" s="103"/>
      <c r="J291" s="18">
        <v>0</v>
      </c>
      <c r="K291" s="103">
        <v>0</v>
      </c>
      <c r="L291" s="103">
        <v>0</v>
      </c>
      <c r="M291" s="103">
        <v>0</v>
      </c>
      <c r="N291" s="103">
        <v>0</v>
      </c>
      <c r="O291" s="103">
        <v>0</v>
      </c>
      <c r="P291" s="103">
        <v>0</v>
      </c>
      <c r="Q291" s="103">
        <v>0</v>
      </c>
      <c r="R291" s="18">
        <f t="shared" si="69"/>
        <v>0</v>
      </c>
      <c r="S291" s="103">
        <f t="shared" si="84"/>
        <v>0</v>
      </c>
      <c r="T291" s="22">
        <f t="shared" si="85"/>
        <v>0</v>
      </c>
      <c r="U291" s="101"/>
    </row>
    <row r="292" spans="1:21" s="30" customFormat="1" x14ac:dyDescent="0.25">
      <c r="A292" s="35" t="s">
        <v>134</v>
      </c>
      <c r="B292" s="23" t="s">
        <v>597</v>
      </c>
      <c r="C292" s="36" t="s">
        <v>312</v>
      </c>
      <c r="D292" s="18">
        <f>D295+D312</f>
        <v>57.768000000000001</v>
      </c>
      <c r="E292" s="18">
        <v>52.966999999999999</v>
      </c>
      <c r="F292" s="18">
        <v>0</v>
      </c>
      <c r="G292" s="18">
        <v>39.941000000000003</v>
      </c>
      <c r="H292" s="18">
        <v>0</v>
      </c>
      <c r="I292" s="18">
        <f t="shared" ref="I292:O292" si="86">I293+I295+I300+I302+I304+I306+I308+I310+I312+I314</f>
        <v>31.952800000000003</v>
      </c>
      <c r="J292" s="18">
        <v>0</v>
      </c>
      <c r="K292" s="18">
        <v>25.562240000000003</v>
      </c>
      <c r="L292" s="18">
        <v>0</v>
      </c>
      <c r="M292" s="18">
        <f>M293+M295+M300+M302+M304+M306+M308+M310+M312+M314</f>
        <v>23.006016000000002</v>
      </c>
      <c r="N292" s="18">
        <f t="shared" si="86"/>
        <v>0</v>
      </c>
      <c r="O292" s="18">
        <f t="shared" si="86"/>
        <v>20.705414400000002</v>
      </c>
      <c r="P292" s="18">
        <v>0</v>
      </c>
      <c r="Q292" s="18">
        <f t="shared" ref="Q292" si="87">Q293+Q295+Q300+Q302+Q304+Q306+Q308+Q310+Q312+Q314</f>
        <v>18.634872960000003</v>
      </c>
      <c r="R292" s="18">
        <f t="shared" si="69"/>
        <v>0</v>
      </c>
      <c r="S292" s="18">
        <f t="shared" si="84"/>
        <v>119.86134336000001</v>
      </c>
      <c r="T292" s="22">
        <f t="shared" si="85"/>
        <v>390.39868672</v>
      </c>
      <c r="U292" s="101"/>
    </row>
    <row r="293" spans="1:21" s="4" customFormat="1" x14ac:dyDescent="0.25">
      <c r="A293" s="8" t="s">
        <v>236</v>
      </c>
      <c r="B293" s="13" t="s">
        <v>131</v>
      </c>
      <c r="C293" s="10" t="s">
        <v>312</v>
      </c>
      <c r="D293" s="18"/>
      <c r="E293" s="18"/>
      <c r="F293" s="18"/>
      <c r="G293" s="18"/>
      <c r="H293" s="103"/>
      <c r="I293" s="103"/>
      <c r="J293" s="18">
        <v>0</v>
      </c>
      <c r="K293" s="103">
        <v>0</v>
      </c>
      <c r="L293" s="103">
        <v>0</v>
      </c>
      <c r="M293" s="103">
        <v>0</v>
      </c>
      <c r="N293" s="103">
        <v>0</v>
      </c>
      <c r="O293" s="103">
        <v>0</v>
      </c>
      <c r="P293" s="103">
        <v>0</v>
      </c>
      <c r="Q293" s="103">
        <v>0</v>
      </c>
      <c r="R293" s="18">
        <f t="shared" si="69"/>
        <v>0</v>
      </c>
      <c r="S293" s="103">
        <f t="shared" si="84"/>
        <v>0</v>
      </c>
      <c r="T293" s="22">
        <f t="shared" si="85"/>
        <v>0</v>
      </c>
      <c r="U293" s="101"/>
    </row>
    <row r="294" spans="1:21" s="4" customFormat="1" x14ac:dyDescent="0.25">
      <c r="A294" s="8" t="s">
        <v>237</v>
      </c>
      <c r="B294" s="14" t="s">
        <v>51</v>
      </c>
      <c r="C294" s="10" t="s">
        <v>312</v>
      </c>
      <c r="D294" s="18"/>
      <c r="E294" s="18"/>
      <c r="F294" s="18"/>
      <c r="G294" s="18"/>
      <c r="H294" s="103"/>
      <c r="I294" s="103"/>
      <c r="J294" s="18">
        <v>0</v>
      </c>
      <c r="K294" s="103">
        <v>0</v>
      </c>
      <c r="L294" s="103">
        <v>0</v>
      </c>
      <c r="M294" s="103">
        <v>0</v>
      </c>
      <c r="N294" s="103">
        <v>0</v>
      </c>
      <c r="O294" s="103">
        <v>0</v>
      </c>
      <c r="P294" s="103">
        <v>0</v>
      </c>
      <c r="Q294" s="103">
        <v>0</v>
      </c>
      <c r="R294" s="18">
        <f t="shared" si="69"/>
        <v>0</v>
      </c>
      <c r="S294" s="103">
        <f t="shared" si="84"/>
        <v>0</v>
      </c>
      <c r="T294" s="22">
        <f t="shared" si="85"/>
        <v>0</v>
      </c>
      <c r="U294" s="101"/>
    </row>
    <row r="295" spans="1:21" s="30" customFormat="1" x14ac:dyDescent="0.25">
      <c r="A295" s="35" t="s">
        <v>238</v>
      </c>
      <c r="B295" s="38" t="s">
        <v>598</v>
      </c>
      <c r="C295" s="36" t="s">
        <v>312</v>
      </c>
      <c r="D295" s="18">
        <v>42.335999999999999</v>
      </c>
      <c r="E295" s="18">
        <v>40.430999999999997</v>
      </c>
      <c r="F295" s="18">
        <v>0</v>
      </c>
      <c r="G295" s="18">
        <v>23.972000000000001</v>
      </c>
      <c r="H295" s="18">
        <v>0</v>
      </c>
      <c r="I295" s="18">
        <f>G295*0.8</f>
        <v>19.177600000000002</v>
      </c>
      <c r="J295" s="18">
        <v>0</v>
      </c>
      <c r="K295" s="18">
        <v>15.342080000000003</v>
      </c>
      <c r="L295" s="18">
        <v>0</v>
      </c>
      <c r="M295" s="18">
        <f>K295*0.9</f>
        <v>13.807872000000003</v>
      </c>
      <c r="N295" s="18">
        <f>L295*0.9</f>
        <v>0</v>
      </c>
      <c r="O295" s="18">
        <f>M295*0.9</f>
        <v>12.427084800000003</v>
      </c>
      <c r="P295" s="18">
        <v>0</v>
      </c>
      <c r="Q295" s="18">
        <f>O295*0.9</f>
        <v>11.184376320000004</v>
      </c>
      <c r="R295" s="18">
        <f t="shared" si="69"/>
        <v>0</v>
      </c>
      <c r="S295" s="18">
        <f t="shared" si="84"/>
        <v>71.939013120000013</v>
      </c>
      <c r="T295" s="22">
        <f t="shared" si="85"/>
        <v>250.61702624000003</v>
      </c>
      <c r="U295" s="101"/>
    </row>
    <row r="296" spans="1:21" s="4" customFormat="1" x14ac:dyDescent="0.25">
      <c r="A296" s="8" t="s">
        <v>240</v>
      </c>
      <c r="B296" s="14" t="s">
        <v>202</v>
      </c>
      <c r="C296" s="10" t="s">
        <v>312</v>
      </c>
      <c r="D296" s="18">
        <v>0</v>
      </c>
      <c r="E296" s="18">
        <v>0</v>
      </c>
      <c r="F296" s="18">
        <v>0</v>
      </c>
      <c r="G296" s="18">
        <v>0</v>
      </c>
      <c r="H296" s="18"/>
      <c r="I296" s="18"/>
      <c r="J296" s="18">
        <v>0</v>
      </c>
      <c r="K296" s="103">
        <v>0</v>
      </c>
      <c r="L296" s="103">
        <v>0</v>
      </c>
      <c r="M296" s="103">
        <v>0</v>
      </c>
      <c r="N296" s="103">
        <v>0</v>
      </c>
      <c r="O296" s="103">
        <v>0</v>
      </c>
      <c r="P296" s="103">
        <v>0</v>
      </c>
      <c r="Q296" s="103">
        <v>0</v>
      </c>
      <c r="R296" s="18">
        <f t="shared" si="69"/>
        <v>0</v>
      </c>
      <c r="S296" s="103">
        <f t="shared" si="84"/>
        <v>0</v>
      </c>
      <c r="T296" s="22">
        <f t="shared" si="85"/>
        <v>0</v>
      </c>
      <c r="U296" s="101"/>
    </row>
    <row r="297" spans="1:21" s="4" customFormat="1" x14ac:dyDescent="0.25">
      <c r="A297" s="8" t="s">
        <v>241</v>
      </c>
      <c r="B297" s="15" t="s">
        <v>51</v>
      </c>
      <c r="C297" s="10" t="s">
        <v>312</v>
      </c>
      <c r="D297" s="18">
        <v>0</v>
      </c>
      <c r="E297" s="18">
        <v>0</v>
      </c>
      <c r="F297" s="18">
        <v>0</v>
      </c>
      <c r="G297" s="18">
        <v>0</v>
      </c>
      <c r="H297" s="103"/>
      <c r="I297" s="103"/>
      <c r="J297" s="18">
        <v>0</v>
      </c>
      <c r="K297" s="103">
        <v>0</v>
      </c>
      <c r="L297" s="103">
        <v>0</v>
      </c>
      <c r="M297" s="103">
        <v>0</v>
      </c>
      <c r="N297" s="103">
        <v>0</v>
      </c>
      <c r="O297" s="103">
        <v>0</v>
      </c>
      <c r="P297" s="103">
        <v>0</v>
      </c>
      <c r="Q297" s="103">
        <v>0</v>
      </c>
      <c r="R297" s="18">
        <f t="shared" si="69"/>
        <v>0</v>
      </c>
      <c r="S297" s="103">
        <f t="shared" si="84"/>
        <v>0</v>
      </c>
      <c r="T297" s="22">
        <f t="shared" si="85"/>
        <v>0</v>
      </c>
      <c r="U297" s="101"/>
    </row>
    <row r="298" spans="1:21" s="4" customFormat="1" x14ac:dyDescent="0.25">
      <c r="A298" s="8" t="s">
        <v>242</v>
      </c>
      <c r="B298" s="14" t="s">
        <v>262</v>
      </c>
      <c r="C298" s="10" t="s">
        <v>312</v>
      </c>
      <c r="D298" s="18">
        <v>0</v>
      </c>
      <c r="E298" s="18">
        <v>0</v>
      </c>
      <c r="F298" s="18">
        <v>0</v>
      </c>
      <c r="G298" s="18">
        <v>0</v>
      </c>
      <c r="H298" s="103"/>
      <c r="I298" s="103"/>
      <c r="J298" s="18">
        <v>0</v>
      </c>
      <c r="K298" s="103">
        <v>0</v>
      </c>
      <c r="L298" s="103">
        <v>0</v>
      </c>
      <c r="M298" s="103">
        <v>0</v>
      </c>
      <c r="N298" s="103">
        <v>0</v>
      </c>
      <c r="O298" s="103">
        <v>0</v>
      </c>
      <c r="P298" s="103">
        <v>0</v>
      </c>
      <c r="Q298" s="103">
        <v>0</v>
      </c>
      <c r="R298" s="18">
        <f t="shared" si="69"/>
        <v>0</v>
      </c>
      <c r="S298" s="103">
        <f t="shared" si="84"/>
        <v>0</v>
      </c>
      <c r="T298" s="22">
        <f t="shared" si="85"/>
        <v>0</v>
      </c>
      <c r="U298" s="101"/>
    </row>
    <row r="299" spans="1:21" s="4" customFormat="1" x14ac:dyDescent="0.25">
      <c r="A299" s="8" t="s">
        <v>243</v>
      </c>
      <c r="B299" s="15" t="s">
        <v>51</v>
      </c>
      <c r="C299" s="10" t="s">
        <v>312</v>
      </c>
      <c r="D299" s="18">
        <v>0</v>
      </c>
      <c r="E299" s="18">
        <v>0</v>
      </c>
      <c r="F299" s="18">
        <v>0</v>
      </c>
      <c r="G299" s="18">
        <v>0</v>
      </c>
      <c r="H299" s="103"/>
      <c r="I299" s="103"/>
      <c r="J299" s="18">
        <v>0</v>
      </c>
      <c r="K299" s="103">
        <v>0</v>
      </c>
      <c r="L299" s="103">
        <v>0</v>
      </c>
      <c r="M299" s="103">
        <v>0</v>
      </c>
      <c r="N299" s="103">
        <v>0</v>
      </c>
      <c r="O299" s="103">
        <v>0</v>
      </c>
      <c r="P299" s="103">
        <v>0</v>
      </c>
      <c r="Q299" s="103">
        <v>0</v>
      </c>
      <c r="R299" s="18">
        <f t="shared" si="69"/>
        <v>0</v>
      </c>
      <c r="S299" s="103">
        <f t="shared" si="84"/>
        <v>0</v>
      </c>
      <c r="T299" s="22">
        <f t="shared" si="85"/>
        <v>0</v>
      </c>
      <c r="U299" s="101"/>
    </row>
    <row r="300" spans="1:21" s="4" customFormat="1" ht="25.5" x14ac:dyDescent="0.25">
      <c r="A300" s="8" t="s">
        <v>239</v>
      </c>
      <c r="B300" s="13" t="s">
        <v>466</v>
      </c>
      <c r="C300" s="10" t="s">
        <v>312</v>
      </c>
      <c r="D300" s="18">
        <v>0</v>
      </c>
      <c r="E300" s="18">
        <v>0</v>
      </c>
      <c r="F300" s="18">
        <v>0</v>
      </c>
      <c r="G300" s="18">
        <v>0</v>
      </c>
      <c r="H300" s="103"/>
      <c r="I300" s="103"/>
      <c r="J300" s="18">
        <v>0</v>
      </c>
      <c r="K300" s="103">
        <v>0</v>
      </c>
      <c r="L300" s="103">
        <v>0</v>
      </c>
      <c r="M300" s="103">
        <v>0</v>
      </c>
      <c r="N300" s="103">
        <v>0</v>
      </c>
      <c r="O300" s="103">
        <v>0</v>
      </c>
      <c r="P300" s="103">
        <v>0</v>
      </c>
      <c r="Q300" s="103">
        <v>0</v>
      </c>
      <c r="R300" s="18">
        <f t="shared" si="69"/>
        <v>0</v>
      </c>
      <c r="S300" s="103">
        <f t="shared" si="84"/>
        <v>0</v>
      </c>
      <c r="T300" s="22">
        <f t="shared" si="85"/>
        <v>0</v>
      </c>
      <c r="U300" s="101"/>
    </row>
    <row r="301" spans="1:21" s="4" customFormat="1" x14ac:dyDescent="0.25">
      <c r="A301" s="8" t="s">
        <v>244</v>
      </c>
      <c r="B301" s="14" t="s">
        <v>51</v>
      </c>
      <c r="C301" s="10" t="s">
        <v>312</v>
      </c>
      <c r="D301" s="18">
        <v>0</v>
      </c>
      <c r="E301" s="18">
        <v>0</v>
      </c>
      <c r="F301" s="18">
        <v>0</v>
      </c>
      <c r="G301" s="18">
        <v>0</v>
      </c>
      <c r="H301" s="103"/>
      <c r="I301" s="103"/>
      <c r="J301" s="18">
        <v>0</v>
      </c>
      <c r="K301" s="103">
        <v>0</v>
      </c>
      <c r="L301" s="103">
        <v>0</v>
      </c>
      <c r="M301" s="103">
        <v>0</v>
      </c>
      <c r="N301" s="103">
        <v>0</v>
      </c>
      <c r="O301" s="103">
        <v>0</v>
      </c>
      <c r="P301" s="103">
        <v>0</v>
      </c>
      <c r="Q301" s="103">
        <v>0</v>
      </c>
      <c r="R301" s="18">
        <f t="shared" si="69"/>
        <v>0</v>
      </c>
      <c r="S301" s="103">
        <f t="shared" si="84"/>
        <v>0</v>
      </c>
      <c r="T301" s="22">
        <f t="shared" si="85"/>
        <v>0</v>
      </c>
      <c r="U301" s="101"/>
    </row>
    <row r="302" spans="1:21" s="4" customFormat="1" x14ac:dyDescent="0.25">
      <c r="A302" s="8" t="s">
        <v>245</v>
      </c>
      <c r="B302" s="13" t="s">
        <v>263</v>
      </c>
      <c r="C302" s="10" t="s">
        <v>312</v>
      </c>
      <c r="D302" s="18"/>
      <c r="E302" s="18"/>
      <c r="F302" s="18"/>
      <c r="G302" s="18"/>
      <c r="H302" s="104"/>
      <c r="I302" s="104"/>
      <c r="J302" s="18">
        <v>0</v>
      </c>
      <c r="K302" s="104">
        <v>0</v>
      </c>
      <c r="L302" s="103">
        <f>K302*0.9</f>
        <v>0</v>
      </c>
      <c r="M302" s="104">
        <f>K302*0.9</f>
        <v>0</v>
      </c>
      <c r="N302" s="103">
        <f>M302*0.9</f>
        <v>0</v>
      </c>
      <c r="O302" s="103">
        <f>N302*0.9</f>
        <v>0</v>
      </c>
      <c r="P302" s="103">
        <f>O302*0.9</f>
        <v>0</v>
      </c>
      <c r="Q302" s="103">
        <f>O302*0.9</f>
        <v>0</v>
      </c>
      <c r="R302" s="18">
        <f t="shared" si="69"/>
        <v>0</v>
      </c>
      <c r="S302" s="103">
        <f t="shared" si="84"/>
        <v>0</v>
      </c>
      <c r="T302" s="22">
        <f t="shared" si="85"/>
        <v>0</v>
      </c>
      <c r="U302" s="101"/>
    </row>
    <row r="303" spans="1:21" s="4" customFormat="1" x14ac:dyDescent="0.25">
      <c r="A303" s="8" t="s">
        <v>250</v>
      </c>
      <c r="B303" s="14" t="s">
        <v>51</v>
      </c>
      <c r="C303" s="10" t="s">
        <v>312</v>
      </c>
      <c r="D303" s="18">
        <v>0</v>
      </c>
      <c r="E303" s="18">
        <v>0</v>
      </c>
      <c r="F303" s="18">
        <v>0</v>
      </c>
      <c r="G303" s="18">
        <v>0</v>
      </c>
      <c r="H303" s="18"/>
      <c r="I303" s="18"/>
      <c r="J303" s="18">
        <v>0</v>
      </c>
      <c r="K303" s="18">
        <v>0</v>
      </c>
      <c r="L303" s="18">
        <v>0</v>
      </c>
      <c r="M303" s="18">
        <v>0</v>
      </c>
      <c r="N303" s="18">
        <v>0</v>
      </c>
      <c r="O303" s="18">
        <v>0</v>
      </c>
      <c r="P303" s="18">
        <v>0</v>
      </c>
      <c r="Q303" s="18">
        <v>0</v>
      </c>
      <c r="R303" s="18">
        <f t="shared" si="69"/>
        <v>0</v>
      </c>
      <c r="S303" s="103">
        <f t="shared" si="84"/>
        <v>0</v>
      </c>
      <c r="T303" s="22">
        <f t="shared" si="85"/>
        <v>0</v>
      </c>
      <c r="U303" s="101"/>
    </row>
    <row r="304" spans="1:21" s="4" customFormat="1" x14ac:dyDescent="0.25">
      <c r="A304" s="8" t="s">
        <v>246</v>
      </c>
      <c r="B304" s="13" t="s">
        <v>264</v>
      </c>
      <c r="C304" s="10" t="s">
        <v>312</v>
      </c>
      <c r="D304" s="18"/>
      <c r="E304" s="18"/>
      <c r="F304" s="18"/>
      <c r="G304" s="18"/>
      <c r="H304" s="18"/>
      <c r="I304" s="18"/>
      <c r="J304" s="18">
        <v>0</v>
      </c>
      <c r="K304" s="18">
        <v>0</v>
      </c>
      <c r="L304" s="18">
        <f>K304*1.05</f>
        <v>0</v>
      </c>
      <c r="M304" s="18">
        <f>K304*1.05</f>
        <v>0</v>
      </c>
      <c r="N304" s="18">
        <f>M304*1.05</f>
        <v>0</v>
      </c>
      <c r="O304" s="18">
        <f>N304*1.05</f>
        <v>0</v>
      </c>
      <c r="P304" s="18">
        <f>O304*1.05</f>
        <v>0</v>
      </c>
      <c r="Q304" s="18">
        <f>O304*1.05</f>
        <v>0</v>
      </c>
      <c r="R304" s="18">
        <f t="shared" si="69"/>
        <v>0</v>
      </c>
      <c r="S304" s="103">
        <f t="shared" si="84"/>
        <v>0</v>
      </c>
      <c r="T304" s="22">
        <f t="shared" si="85"/>
        <v>0</v>
      </c>
      <c r="U304" s="101"/>
    </row>
    <row r="305" spans="1:21" s="4" customFormat="1" x14ac:dyDescent="0.25">
      <c r="A305" s="8" t="s">
        <v>251</v>
      </c>
      <c r="B305" s="14" t="s">
        <v>51</v>
      </c>
      <c r="C305" s="10" t="s">
        <v>312</v>
      </c>
      <c r="D305" s="18">
        <v>0</v>
      </c>
      <c r="E305" s="18">
        <v>0</v>
      </c>
      <c r="F305" s="18">
        <v>0</v>
      </c>
      <c r="G305" s="18">
        <v>0</v>
      </c>
      <c r="H305" s="18"/>
      <c r="I305" s="18"/>
      <c r="J305" s="18">
        <v>0</v>
      </c>
      <c r="K305" s="18">
        <v>0</v>
      </c>
      <c r="L305" s="18">
        <v>0</v>
      </c>
      <c r="M305" s="18">
        <v>0</v>
      </c>
      <c r="N305" s="18">
        <v>0</v>
      </c>
      <c r="O305" s="18">
        <v>0</v>
      </c>
      <c r="P305" s="18">
        <v>0</v>
      </c>
      <c r="Q305" s="18">
        <v>0</v>
      </c>
      <c r="R305" s="18">
        <f t="shared" ref="R305:R327" si="88">H305</f>
        <v>0</v>
      </c>
      <c r="S305" s="103">
        <f t="shared" si="84"/>
        <v>0</v>
      </c>
      <c r="T305" s="22">
        <f t="shared" si="85"/>
        <v>0</v>
      </c>
      <c r="U305" s="101"/>
    </row>
    <row r="306" spans="1:21" s="4" customFormat="1" x14ac:dyDescent="0.25">
      <c r="A306" s="8" t="s">
        <v>247</v>
      </c>
      <c r="B306" s="13" t="s">
        <v>265</v>
      </c>
      <c r="C306" s="10" t="s">
        <v>312</v>
      </c>
      <c r="D306" s="18"/>
      <c r="E306" s="18"/>
      <c r="F306" s="18"/>
      <c r="G306" s="18"/>
      <c r="H306" s="104"/>
      <c r="I306" s="104"/>
      <c r="J306" s="18">
        <v>0</v>
      </c>
      <c r="K306" s="104">
        <v>0</v>
      </c>
      <c r="L306" s="103">
        <f>K306*0.9</f>
        <v>0</v>
      </c>
      <c r="M306" s="104">
        <f>K306*0.9</f>
        <v>0</v>
      </c>
      <c r="N306" s="103">
        <f>M306*0.9</f>
        <v>0</v>
      </c>
      <c r="O306" s="103">
        <f>N306*0.9</f>
        <v>0</v>
      </c>
      <c r="P306" s="103">
        <f>O306*0.9</f>
        <v>0</v>
      </c>
      <c r="Q306" s="103">
        <f>O306*0.9</f>
        <v>0</v>
      </c>
      <c r="R306" s="18">
        <f t="shared" si="88"/>
        <v>0</v>
      </c>
      <c r="S306" s="103">
        <f t="shared" si="84"/>
        <v>0</v>
      </c>
      <c r="T306" s="22">
        <f t="shared" si="85"/>
        <v>0</v>
      </c>
      <c r="U306" s="101"/>
    </row>
    <row r="307" spans="1:21" s="4" customFormat="1" x14ac:dyDescent="0.25">
      <c r="A307" s="8" t="s">
        <v>252</v>
      </c>
      <c r="B307" s="14" t="s">
        <v>51</v>
      </c>
      <c r="C307" s="10" t="s">
        <v>312</v>
      </c>
      <c r="D307" s="18">
        <v>0</v>
      </c>
      <c r="E307" s="18">
        <v>0</v>
      </c>
      <c r="F307" s="18">
        <v>0</v>
      </c>
      <c r="G307" s="18">
        <v>0</v>
      </c>
      <c r="H307" s="103"/>
      <c r="I307" s="103"/>
      <c r="J307" s="18">
        <v>0</v>
      </c>
      <c r="K307" s="103">
        <v>0</v>
      </c>
      <c r="L307" s="103">
        <v>0</v>
      </c>
      <c r="M307" s="103">
        <v>0</v>
      </c>
      <c r="N307" s="103">
        <v>0</v>
      </c>
      <c r="O307" s="103">
        <v>0</v>
      </c>
      <c r="P307" s="103">
        <v>0</v>
      </c>
      <c r="Q307" s="103">
        <v>0</v>
      </c>
      <c r="R307" s="18">
        <f t="shared" si="88"/>
        <v>0</v>
      </c>
      <c r="S307" s="103">
        <f t="shared" si="84"/>
        <v>0</v>
      </c>
      <c r="T307" s="22">
        <f t="shared" si="85"/>
        <v>0</v>
      </c>
      <c r="U307" s="101"/>
    </row>
    <row r="308" spans="1:21" s="4" customFormat="1" x14ac:dyDescent="0.25">
      <c r="A308" s="8" t="s">
        <v>248</v>
      </c>
      <c r="B308" s="13" t="s">
        <v>266</v>
      </c>
      <c r="C308" s="10" t="s">
        <v>312</v>
      </c>
      <c r="D308" s="18">
        <v>0</v>
      </c>
      <c r="E308" s="18">
        <v>0</v>
      </c>
      <c r="F308" s="18">
        <v>0</v>
      </c>
      <c r="G308" s="18">
        <v>0</v>
      </c>
      <c r="H308" s="103"/>
      <c r="I308" s="103"/>
      <c r="J308" s="18">
        <v>0</v>
      </c>
      <c r="K308" s="103">
        <v>0</v>
      </c>
      <c r="L308" s="103">
        <v>0</v>
      </c>
      <c r="M308" s="103">
        <v>0</v>
      </c>
      <c r="N308" s="103">
        <v>0</v>
      </c>
      <c r="O308" s="103">
        <v>0</v>
      </c>
      <c r="P308" s="103">
        <v>0</v>
      </c>
      <c r="Q308" s="103">
        <v>0</v>
      </c>
      <c r="R308" s="18">
        <f t="shared" si="88"/>
        <v>0</v>
      </c>
      <c r="S308" s="103">
        <f t="shared" si="84"/>
        <v>0</v>
      </c>
      <c r="T308" s="22">
        <f t="shared" si="85"/>
        <v>0</v>
      </c>
      <c r="U308" s="101"/>
    </row>
    <row r="309" spans="1:21" s="4" customFormat="1" x14ac:dyDescent="0.25">
      <c r="A309" s="8" t="s">
        <v>253</v>
      </c>
      <c r="B309" s="14" t="s">
        <v>51</v>
      </c>
      <c r="C309" s="10" t="s">
        <v>312</v>
      </c>
      <c r="D309" s="18">
        <v>0</v>
      </c>
      <c r="E309" s="18">
        <v>0</v>
      </c>
      <c r="F309" s="18">
        <v>0</v>
      </c>
      <c r="G309" s="18">
        <v>0</v>
      </c>
      <c r="H309" s="103"/>
      <c r="I309" s="103"/>
      <c r="J309" s="18">
        <v>0</v>
      </c>
      <c r="K309" s="103">
        <v>0</v>
      </c>
      <c r="L309" s="103">
        <v>0</v>
      </c>
      <c r="M309" s="103">
        <v>0</v>
      </c>
      <c r="N309" s="103">
        <v>0</v>
      </c>
      <c r="O309" s="103">
        <v>0</v>
      </c>
      <c r="P309" s="103">
        <v>0</v>
      </c>
      <c r="Q309" s="103">
        <v>0</v>
      </c>
      <c r="R309" s="18">
        <f t="shared" si="88"/>
        <v>0</v>
      </c>
      <c r="S309" s="103">
        <f t="shared" si="84"/>
        <v>0</v>
      </c>
      <c r="T309" s="22">
        <f t="shared" si="85"/>
        <v>0</v>
      </c>
      <c r="U309" s="101"/>
    </row>
    <row r="310" spans="1:21" s="4" customFormat="1" ht="25.5" x14ac:dyDescent="0.25">
      <c r="A310" s="8" t="s">
        <v>249</v>
      </c>
      <c r="B310" s="13" t="s">
        <v>297</v>
      </c>
      <c r="C310" s="10" t="s">
        <v>312</v>
      </c>
      <c r="D310" s="18">
        <v>0</v>
      </c>
      <c r="E310" s="18">
        <v>0</v>
      </c>
      <c r="F310" s="18">
        <v>0</v>
      </c>
      <c r="G310" s="18">
        <v>0</v>
      </c>
      <c r="H310" s="103"/>
      <c r="I310" s="103"/>
      <c r="J310" s="18">
        <v>0</v>
      </c>
      <c r="K310" s="103">
        <v>0</v>
      </c>
      <c r="L310" s="103">
        <v>0</v>
      </c>
      <c r="M310" s="103">
        <v>0</v>
      </c>
      <c r="N310" s="103">
        <v>0</v>
      </c>
      <c r="O310" s="103">
        <v>0</v>
      </c>
      <c r="P310" s="103">
        <v>0</v>
      </c>
      <c r="Q310" s="103">
        <v>0</v>
      </c>
      <c r="R310" s="18">
        <f t="shared" si="88"/>
        <v>0</v>
      </c>
      <c r="S310" s="103">
        <f t="shared" si="84"/>
        <v>0</v>
      </c>
      <c r="T310" s="22">
        <f t="shared" si="85"/>
        <v>0</v>
      </c>
      <c r="U310" s="101"/>
    </row>
    <row r="311" spans="1:21" s="4" customFormat="1" x14ac:dyDescent="0.25">
      <c r="A311" s="8" t="s">
        <v>254</v>
      </c>
      <c r="B311" s="14" t="s">
        <v>51</v>
      </c>
      <c r="C311" s="10" t="s">
        <v>312</v>
      </c>
      <c r="D311" s="18">
        <v>0</v>
      </c>
      <c r="E311" s="18">
        <v>0</v>
      </c>
      <c r="F311" s="18">
        <v>0</v>
      </c>
      <c r="G311" s="18">
        <v>0</v>
      </c>
      <c r="H311" s="103"/>
      <c r="I311" s="103"/>
      <c r="J311" s="18">
        <v>0</v>
      </c>
      <c r="K311" s="103">
        <v>0</v>
      </c>
      <c r="L311" s="103">
        <v>0</v>
      </c>
      <c r="M311" s="103">
        <v>0</v>
      </c>
      <c r="N311" s="103">
        <v>0</v>
      </c>
      <c r="O311" s="103">
        <v>0</v>
      </c>
      <c r="P311" s="103">
        <v>0</v>
      </c>
      <c r="Q311" s="103">
        <v>0</v>
      </c>
      <c r="R311" s="18">
        <f t="shared" si="88"/>
        <v>0</v>
      </c>
      <c r="S311" s="103">
        <f t="shared" si="84"/>
        <v>0</v>
      </c>
      <c r="T311" s="22">
        <f t="shared" si="85"/>
        <v>0</v>
      </c>
      <c r="U311" s="101"/>
    </row>
    <row r="312" spans="1:21" s="30" customFormat="1" x14ac:dyDescent="0.25">
      <c r="A312" s="35" t="s">
        <v>475</v>
      </c>
      <c r="B312" s="38" t="s">
        <v>476</v>
      </c>
      <c r="C312" s="36" t="s">
        <v>312</v>
      </c>
      <c r="D312" s="18">
        <f>57.768-D295</f>
        <v>15.432000000000002</v>
      </c>
      <c r="E312" s="18">
        <f>E292-E295</f>
        <v>12.536000000000001</v>
      </c>
      <c r="F312" s="18">
        <f>F292-F295</f>
        <v>0</v>
      </c>
      <c r="G312" s="18">
        <f>G292-G295</f>
        <v>15.969000000000001</v>
      </c>
      <c r="H312" s="18">
        <v>0</v>
      </c>
      <c r="I312" s="18">
        <f>G312*0.8</f>
        <v>12.775200000000002</v>
      </c>
      <c r="J312" s="18">
        <v>0</v>
      </c>
      <c r="K312" s="18">
        <v>10.220160000000002</v>
      </c>
      <c r="L312" s="18">
        <v>0</v>
      </c>
      <c r="M312" s="18">
        <f>K312*0.9</f>
        <v>9.198144000000001</v>
      </c>
      <c r="N312" s="18">
        <f>L312*0.9</f>
        <v>0</v>
      </c>
      <c r="O312" s="18">
        <f>M312*0.9</f>
        <v>8.2783296000000011</v>
      </c>
      <c r="P312" s="18">
        <v>0</v>
      </c>
      <c r="Q312" s="18">
        <f>O312*0.9</f>
        <v>7.4504966400000008</v>
      </c>
      <c r="R312" s="18">
        <f t="shared" si="88"/>
        <v>0</v>
      </c>
      <c r="S312" s="18">
        <f t="shared" si="84"/>
        <v>47.922330240000008</v>
      </c>
      <c r="T312" s="22">
        <f t="shared" si="85"/>
        <v>139.78166048000003</v>
      </c>
      <c r="U312" s="101"/>
    </row>
    <row r="313" spans="1:21" s="4" customFormat="1" x14ac:dyDescent="0.25">
      <c r="A313" s="8" t="s">
        <v>681</v>
      </c>
      <c r="B313" s="14" t="s">
        <v>51</v>
      </c>
      <c r="C313" s="10" t="s">
        <v>312</v>
      </c>
      <c r="D313" s="103">
        <v>0</v>
      </c>
      <c r="E313" s="103">
        <v>0</v>
      </c>
      <c r="F313" s="103">
        <v>0</v>
      </c>
      <c r="G313" s="103">
        <v>0</v>
      </c>
      <c r="H313" s="103">
        <v>0</v>
      </c>
      <c r="I313" s="103">
        <v>0</v>
      </c>
      <c r="J313" s="18">
        <v>0</v>
      </c>
      <c r="K313" s="103">
        <v>0</v>
      </c>
      <c r="L313" s="103">
        <v>0</v>
      </c>
      <c r="M313" s="103">
        <v>0</v>
      </c>
      <c r="N313" s="103">
        <v>0</v>
      </c>
      <c r="O313" s="103">
        <v>0</v>
      </c>
      <c r="P313" s="103">
        <v>0</v>
      </c>
      <c r="Q313" s="103">
        <v>0</v>
      </c>
      <c r="R313" s="18">
        <f t="shared" si="88"/>
        <v>0</v>
      </c>
      <c r="S313" s="103">
        <f t="shared" si="84"/>
        <v>0</v>
      </c>
      <c r="T313" s="22">
        <f t="shared" si="85"/>
        <v>0</v>
      </c>
      <c r="U313" s="101"/>
    </row>
    <row r="314" spans="1:21" s="4" customFormat="1" x14ac:dyDescent="0.25">
      <c r="A314" s="8" t="s">
        <v>672</v>
      </c>
      <c r="B314" s="13" t="s">
        <v>671</v>
      </c>
      <c r="C314" s="10" t="s">
        <v>312</v>
      </c>
      <c r="D314" s="103">
        <v>0</v>
      </c>
      <c r="E314" s="103">
        <v>0</v>
      </c>
      <c r="F314" s="103">
        <v>0</v>
      </c>
      <c r="G314" s="103">
        <v>0</v>
      </c>
      <c r="H314" s="103">
        <v>0</v>
      </c>
      <c r="I314" s="103">
        <v>0</v>
      </c>
      <c r="J314" s="18">
        <v>0</v>
      </c>
      <c r="K314" s="103">
        <v>0</v>
      </c>
      <c r="L314" s="103">
        <v>0</v>
      </c>
      <c r="M314" s="103">
        <v>0</v>
      </c>
      <c r="N314" s="103">
        <v>0</v>
      </c>
      <c r="O314" s="103">
        <v>0</v>
      </c>
      <c r="P314" s="103">
        <v>0</v>
      </c>
      <c r="Q314" s="103">
        <v>0</v>
      </c>
      <c r="R314" s="18">
        <f t="shared" si="88"/>
        <v>0</v>
      </c>
      <c r="S314" s="103">
        <f t="shared" si="84"/>
        <v>0</v>
      </c>
      <c r="T314" s="22">
        <f t="shared" si="85"/>
        <v>0</v>
      </c>
      <c r="U314" s="101"/>
    </row>
    <row r="315" spans="1:21" s="30" customFormat="1" ht="25.5" x14ac:dyDescent="0.25">
      <c r="A315" s="35" t="s">
        <v>135</v>
      </c>
      <c r="B315" s="23" t="s">
        <v>599</v>
      </c>
      <c r="C315" s="36" t="s">
        <v>23</v>
      </c>
      <c r="D315" s="18">
        <f t="shared" ref="D315:I315" si="89">D176/(D21*1.2)</f>
        <v>1.1132913158036055</v>
      </c>
      <c r="E315" s="18">
        <f t="shared" si="89"/>
        <v>1.0506102026328386</v>
      </c>
      <c r="F315" s="18">
        <f t="shared" si="89"/>
        <v>1</v>
      </c>
      <c r="G315" s="18">
        <f t="shared" si="89"/>
        <v>1.0105769394578366</v>
      </c>
      <c r="H315" s="18">
        <f t="shared" si="89"/>
        <v>1</v>
      </c>
      <c r="I315" s="18">
        <f t="shared" si="89"/>
        <v>1</v>
      </c>
      <c r="J315" s="18">
        <v>0</v>
      </c>
      <c r="K315" s="18">
        <v>1</v>
      </c>
      <c r="L315" s="18">
        <v>0</v>
      </c>
      <c r="M315" s="20">
        <f>M176/(M21*1.2)</f>
        <v>1</v>
      </c>
      <c r="N315" s="18">
        <v>0</v>
      </c>
      <c r="O315" s="18">
        <f>M176/(M21*1.2)</f>
        <v>1</v>
      </c>
      <c r="P315" s="18">
        <v>0</v>
      </c>
      <c r="Q315" s="18">
        <f>Q176/(Q21*1.2)</f>
        <v>1</v>
      </c>
      <c r="R315" s="18">
        <f t="shared" si="88"/>
        <v>1</v>
      </c>
      <c r="S315" s="20">
        <f t="shared" si="84"/>
        <v>5</v>
      </c>
      <c r="T315" s="22">
        <f t="shared" si="85"/>
        <v>16.174478457894281</v>
      </c>
      <c r="U315" s="101"/>
    </row>
    <row r="316" spans="1:21" s="4" customFormat="1" x14ac:dyDescent="0.25">
      <c r="A316" s="8" t="s">
        <v>255</v>
      </c>
      <c r="B316" s="13" t="s">
        <v>510</v>
      </c>
      <c r="C316" s="10" t="s">
        <v>23</v>
      </c>
      <c r="D316" s="18"/>
      <c r="E316" s="18"/>
      <c r="F316" s="18"/>
      <c r="G316" s="18"/>
      <c r="H316" s="18"/>
      <c r="I316" s="18"/>
      <c r="J316" s="18">
        <v>0</v>
      </c>
      <c r="K316" s="18"/>
      <c r="L316" s="18"/>
      <c r="M316" s="18"/>
      <c r="N316" s="18"/>
      <c r="O316" s="18"/>
      <c r="P316" s="18"/>
      <c r="Q316" s="18"/>
      <c r="R316" s="18">
        <f t="shared" si="88"/>
        <v>0</v>
      </c>
      <c r="S316" s="103">
        <f t="shared" si="84"/>
        <v>0</v>
      </c>
      <c r="T316" s="22">
        <f t="shared" si="85"/>
        <v>0</v>
      </c>
      <c r="U316" s="101"/>
    </row>
    <row r="317" spans="1:21" s="4" customFormat="1" ht="25.5" x14ac:dyDescent="0.25">
      <c r="A317" s="8" t="s">
        <v>477</v>
      </c>
      <c r="B317" s="13" t="s">
        <v>511</v>
      </c>
      <c r="C317" s="10" t="s">
        <v>23</v>
      </c>
      <c r="D317" s="18"/>
      <c r="E317" s="18"/>
      <c r="F317" s="18"/>
      <c r="G317" s="18"/>
      <c r="H317" s="18"/>
      <c r="I317" s="18"/>
      <c r="J317" s="18">
        <v>0</v>
      </c>
      <c r="K317" s="18"/>
      <c r="L317" s="18"/>
      <c r="M317" s="18"/>
      <c r="N317" s="18"/>
      <c r="O317" s="18"/>
      <c r="P317" s="18"/>
      <c r="Q317" s="18"/>
      <c r="R317" s="18">
        <f t="shared" si="88"/>
        <v>0</v>
      </c>
      <c r="S317" s="103">
        <f t="shared" si="84"/>
        <v>0</v>
      </c>
      <c r="T317" s="22">
        <f t="shared" si="85"/>
        <v>0</v>
      </c>
      <c r="U317" s="101"/>
    </row>
    <row r="318" spans="1:21" s="4" customFormat="1" ht="25.5" x14ac:dyDescent="0.25">
      <c r="A318" s="8" t="s">
        <v>478</v>
      </c>
      <c r="B318" s="13" t="s">
        <v>512</v>
      </c>
      <c r="C318" s="10" t="s">
        <v>23</v>
      </c>
      <c r="D318" s="18"/>
      <c r="E318" s="18"/>
      <c r="F318" s="18"/>
      <c r="G318" s="18"/>
      <c r="H318" s="18"/>
      <c r="I318" s="18"/>
      <c r="J318" s="18">
        <v>0</v>
      </c>
      <c r="K318" s="18"/>
      <c r="L318" s="18"/>
      <c r="M318" s="18"/>
      <c r="N318" s="18"/>
      <c r="O318" s="18"/>
      <c r="P318" s="18"/>
      <c r="Q318" s="18"/>
      <c r="R318" s="18">
        <f t="shared" si="88"/>
        <v>0</v>
      </c>
      <c r="S318" s="103">
        <f t="shared" si="84"/>
        <v>0</v>
      </c>
      <c r="T318" s="22">
        <f t="shared" si="85"/>
        <v>0</v>
      </c>
      <c r="U318" s="101"/>
    </row>
    <row r="319" spans="1:21" s="4" customFormat="1" ht="25.5" x14ac:dyDescent="0.25">
      <c r="A319" s="8" t="s">
        <v>561</v>
      </c>
      <c r="B319" s="13" t="s">
        <v>513</v>
      </c>
      <c r="C319" s="10" t="s">
        <v>23</v>
      </c>
      <c r="D319" s="18"/>
      <c r="E319" s="18"/>
      <c r="F319" s="18"/>
      <c r="G319" s="18"/>
      <c r="H319" s="18"/>
      <c r="I319" s="18"/>
      <c r="J319" s="18">
        <v>0</v>
      </c>
      <c r="K319" s="18"/>
      <c r="L319" s="18"/>
      <c r="M319" s="18"/>
      <c r="N319" s="18"/>
      <c r="O319" s="18"/>
      <c r="P319" s="18"/>
      <c r="Q319" s="18"/>
      <c r="R319" s="18">
        <f t="shared" si="88"/>
        <v>0</v>
      </c>
      <c r="S319" s="103">
        <f t="shared" si="84"/>
        <v>0</v>
      </c>
      <c r="T319" s="22">
        <f t="shared" si="85"/>
        <v>0</v>
      </c>
      <c r="U319" s="101"/>
    </row>
    <row r="320" spans="1:21" s="4" customFormat="1" x14ac:dyDescent="0.25">
      <c r="A320" s="8" t="s">
        <v>256</v>
      </c>
      <c r="B320" s="12" t="s">
        <v>621</v>
      </c>
      <c r="C320" s="10" t="s">
        <v>23</v>
      </c>
      <c r="D320" s="18"/>
      <c r="E320" s="18"/>
      <c r="F320" s="18"/>
      <c r="G320" s="18"/>
      <c r="H320" s="18"/>
      <c r="I320" s="18"/>
      <c r="J320" s="18">
        <v>0</v>
      </c>
      <c r="K320" s="18"/>
      <c r="L320" s="18"/>
      <c r="M320" s="18"/>
      <c r="N320" s="18"/>
      <c r="O320" s="18"/>
      <c r="P320" s="18"/>
      <c r="Q320" s="18"/>
      <c r="R320" s="18">
        <f t="shared" si="88"/>
        <v>0</v>
      </c>
      <c r="S320" s="103">
        <f t="shared" si="84"/>
        <v>0</v>
      </c>
      <c r="T320" s="22">
        <f t="shared" si="85"/>
        <v>0</v>
      </c>
      <c r="U320" s="101"/>
    </row>
    <row r="321" spans="1:21" s="4" customFormat="1" x14ac:dyDescent="0.25">
      <c r="A321" s="8" t="s">
        <v>257</v>
      </c>
      <c r="B321" s="12" t="s">
        <v>514</v>
      </c>
      <c r="C321" s="10" t="s">
        <v>23</v>
      </c>
      <c r="D321" s="18"/>
      <c r="E321" s="18"/>
      <c r="F321" s="18"/>
      <c r="G321" s="18"/>
      <c r="H321" s="18"/>
      <c r="I321" s="18"/>
      <c r="J321" s="18">
        <v>0</v>
      </c>
      <c r="K321" s="18"/>
      <c r="L321" s="18"/>
      <c r="M321" s="18"/>
      <c r="N321" s="18"/>
      <c r="O321" s="18"/>
      <c r="P321" s="18"/>
      <c r="Q321" s="18"/>
      <c r="R321" s="18">
        <f t="shared" si="88"/>
        <v>0</v>
      </c>
      <c r="S321" s="103">
        <f t="shared" si="84"/>
        <v>0</v>
      </c>
      <c r="T321" s="22">
        <f t="shared" si="85"/>
        <v>0</v>
      </c>
      <c r="U321" s="101"/>
    </row>
    <row r="322" spans="1:21" s="4" customFormat="1" x14ac:dyDescent="0.25">
      <c r="A322" s="8" t="s">
        <v>258</v>
      </c>
      <c r="B322" s="12" t="s">
        <v>614</v>
      </c>
      <c r="C322" s="10" t="s">
        <v>23</v>
      </c>
      <c r="D322" s="18"/>
      <c r="E322" s="18"/>
      <c r="F322" s="18"/>
      <c r="G322" s="18"/>
      <c r="H322" s="18"/>
      <c r="I322" s="18"/>
      <c r="J322" s="18">
        <v>0</v>
      </c>
      <c r="K322" s="18"/>
      <c r="L322" s="18"/>
      <c r="M322" s="18"/>
      <c r="N322" s="18"/>
      <c r="O322" s="18"/>
      <c r="P322" s="18"/>
      <c r="Q322" s="18"/>
      <c r="R322" s="18">
        <f t="shared" si="88"/>
        <v>0</v>
      </c>
      <c r="S322" s="103">
        <f t="shared" si="84"/>
        <v>0</v>
      </c>
      <c r="T322" s="22">
        <f t="shared" si="85"/>
        <v>0</v>
      </c>
      <c r="U322" s="101"/>
    </row>
    <row r="323" spans="1:21" s="30" customFormat="1" x14ac:dyDescent="0.25">
      <c r="A323" s="35" t="s">
        <v>259</v>
      </c>
      <c r="B323" s="24" t="s">
        <v>515</v>
      </c>
      <c r="C323" s="36" t="s">
        <v>23</v>
      </c>
      <c r="D323" s="18">
        <f t="shared" ref="D323:I323" si="90">D185/(D30*1.2)</f>
        <v>1.1137813479391347</v>
      </c>
      <c r="E323" s="18">
        <f t="shared" si="90"/>
        <v>1.0502894770255944</v>
      </c>
      <c r="F323" s="18">
        <f t="shared" si="90"/>
        <v>1</v>
      </c>
      <c r="G323" s="18">
        <f t="shared" si="90"/>
        <v>1.0047856325031372</v>
      </c>
      <c r="H323" s="18">
        <f t="shared" si="90"/>
        <v>1</v>
      </c>
      <c r="I323" s="18">
        <f t="shared" si="90"/>
        <v>1</v>
      </c>
      <c r="J323" s="18">
        <v>0</v>
      </c>
      <c r="K323" s="18">
        <v>1</v>
      </c>
      <c r="L323" s="18">
        <v>0</v>
      </c>
      <c r="M323" s="18">
        <f>M185/(M30*1.2)</f>
        <v>1</v>
      </c>
      <c r="N323" s="18">
        <v>0</v>
      </c>
      <c r="O323" s="18">
        <f>M185/(M30*1.2)</f>
        <v>1</v>
      </c>
      <c r="P323" s="18">
        <v>0</v>
      </c>
      <c r="Q323" s="18">
        <f>Q185/(Q30*1.2)</f>
        <v>1</v>
      </c>
      <c r="R323" s="18">
        <f t="shared" si="88"/>
        <v>1</v>
      </c>
      <c r="S323" s="20">
        <f t="shared" si="84"/>
        <v>5</v>
      </c>
      <c r="T323" s="22">
        <f t="shared" si="85"/>
        <v>16.168856457467868</v>
      </c>
      <c r="U323" s="101"/>
    </row>
    <row r="324" spans="1:21" s="4" customFormat="1" x14ac:dyDescent="0.25">
      <c r="A324" s="8" t="s">
        <v>260</v>
      </c>
      <c r="B324" s="12" t="s">
        <v>622</v>
      </c>
      <c r="C324" s="10" t="s">
        <v>23</v>
      </c>
      <c r="D324" s="103">
        <v>0</v>
      </c>
      <c r="E324" s="103">
        <v>0</v>
      </c>
      <c r="F324" s="103">
        <v>0</v>
      </c>
      <c r="G324" s="103">
        <v>0</v>
      </c>
      <c r="H324" s="103">
        <v>0</v>
      </c>
      <c r="I324" s="103">
        <v>0</v>
      </c>
      <c r="J324" s="18">
        <v>0</v>
      </c>
      <c r="K324" s="103">
        <v>0</v>
      </c>
      <c r="L324" s="103">
        <v>0</v>
      </c>
      <c r="M324" s="103">
        <v>0</v>
      </c>
      <c r="N324" s="103">
        <v>0</v>
      </c>
      <c r="O324" s="103">
        <v>0</v>
      </c>
      <c r="P324" s="103">
        <v>0</v>
      </c>
      <c r="Q324" s="103">
        <v>0</v>
      </c>
      <c r="R324" s="103">
        <f t="shared" si="88"/>
        <v>0</v>
      </c>
      <c r="S324" s="103">
        <f t="shared" si="84"/>
        <v>0</v>
      </c>
      <c r="T324" s="22">
        <f t="shared" si="85"/>
        <v>0</v>
      </c>
      <c r="U324" s="101"/>
    </row>
    <row r="325" spans="1:21" s="4" customFormat="1" ht="25.5" x14ac:dyDescent="0.25">
      <c r="A325" s="8" t="s">
        <v>261</v>
      </c>
      <c r="B325" s="13" t="s">
        <v>600</v>
      </c>
      <c r="C325" s="10" t="s">
        <v>23</v>
      </c>
      <c r="D325" s="103">
        <v>0</v>
      </c>
      <c r="E325" s="103">
        <v>0</v>
      </c>
      <c r="F325" s="103">
        <v>0</v>
      </c>
      <c r="G325" s="103">
        <v>0</v>
      </c>
      <c r="H325" s="103">
        <v>0</v>
      </c>
      <c r="I325" s="103">
        <v>0</v>
      </c>
      <c r="J325" s="18">
        <v>0</v>
      </c>
      <c r="K325" s="103">
        <v>0</v>
      </c>
      <c r="L325" s="103">
        <v>0</v>
      </c>
      <c r="M325" s="103">
        <v>0</v>
      </c>
      <c r="N325" s="103">
        <v>0</v>
      </c>
      <c r="O325" s="103">
        <v>0</v>
      </c>
      <c r="P325" s="103">
        <v>0</v>
      </c>
      <c r="Q325" s="103">
        <v>0</v>
      </c>
      <c r="R325" s="103">
        <f t="shared" si="88"/>
        <v>0</v>
      </c>
      <c r="S325" s="103">
        <f t="shared" si="84"/>
        <v>0</v>
      </c>
      <c r="T325" s="22">
        <f t="shared" si="85"/>
        <v>0</v>
      </c>
      <c r="U325" s="101"/>
    </row>
    <row r="326" spans="1:21" s="4" customFormat="1" x14ac:dyDescent="0.25">
      <c r="A326" s="8" t="s">
        <v>639</v>
      </c>
      <c r="B326" s="21" t="s">
        <v>207</v>
      </c>
      <c r="C326" s="10" t="s">
        <v>23</v>
      </c>
      <c r="D326" s="103">
        <v>0</v>
      </c>
      <c r="E326" s="103">
        <v>0</v>
      </c>
      <c r="F326" s="103">
        <v>0</v>
      </c>
      <c r="G326" s="103">
        <v>0</v>
      </c>
      <c r="H326" s="103">
        <v>0</v>
      </c>
      <c r="I326" s="103">
        <v>0</v>
      </c>
      <c r="J326" s="18">
        <v>0</v>
      </c>
      <c r="K326" s="103">
        <v>0</v>
      </c>
      <c r="L326" s="103">
        <v>0</v>
      </c>
      <c r="M326" s="103">
        <v>0</v>
      </c>
      <c r="N326" s="103">
        <v>0</v>
      </c>
      <c r="O326" s="103">
        <v>0</v>
      </c>
      <c r="P326" s="103">
        <v>0</v>
      </c>
      <c r="Q326" s="103">
        <v>0</v>
      </c>
      <c r="R326" s="103">
        <f t="shared" si="88"/>
        <v>0</v>
      </c>
      <c r="S326" s="103">
        <f t="shared" si="84"/>
        <v>0</v>
      </c>
      <c r="T326" s="22">
        <f t="shared" si="85"/>
        <v>0</v>
      </c>
      <c r="U326" s="101"/>
    </row>
    <row r="327" spans="1:21" s="4" customFormat="1" x14ac:dyDescent="0.25">
      <c r="A327" s="8" t="s">
        <v>640</v>
      </c>
      <c r="B327" s="21" t="s">
        <v>195</v>
      </c>
      <c r="C327" s="10" t="s">
        <v>23</v>
      </c>
      <c r="D327" s="103">
        <v>0</v>
      </c>
      <c r="E327" s="103">
        <v>0</v>
      </c>
      <c r="F327" s="103">
        <v>0</v>
      </c>
      <c r="G327" s="103">
        <v>0</v>
      </c>
      <c r="H327" s="103">
        <v>0</v>
      </c>
      <c r="I327" s="103">
        <v>0</v>
      </c>
      <c r="J327" s="18">
        <v>0</v>
      </c>
      <c r="K327" s="103">
        <v>0</v>
      </c>
      <c r="L327" s="103">
        <v>0</v>
      </c>
      <c r="M327" s="103">
        <v>0</v>
      </c>
      <c r="N327" s="103">
        <v>0</v>
      </c>
      <c r="O327" s="103">
        <v>0</v>
      </c>
      <c r="P327" s="103">
        <v>0</v>
      </c>
      <c r="Q327" s="103">
        <v>0</v>
      </c>
      <c r="R327" s="103">
        <f t="shared" si="88"/>
        <v>0</v>
      </c>
      <c r="S327" s="103">
        <f t="shared" ref="S327" si="91">I327+K327+M327+O327+Q327</f>
        <v>0</v>
      </c>
      <c r="T327" s="22">
        <f t="shared" si="85"/>
        <v>0</v>
      </c>
      <c r="U327" s="101"/>
    </row>
    <row r="328" spans="1:21" s="30" customFormat="1" x14ac:dyDescent="0.25">
      <c r="A328" s="128" t="s">
        <v>699</v>
      </c>
      <c r="B328" s="128"/>
      <c r="C328" s="128"/>
      <c r="D328" s="128"/>
      <c r="E328" s="128"/>
      <c r="F328" s="128"/>
      <c r="G328" s="128"/>
      <c r="H328" s="128"/>
      <c r="I328" s="128"/>
      <c r="J328" s="128"/>
      <c r="K328" s="128"/>
      <c r="L328" s="128"/>
      <c r="M328" s="128"/>
      <c r="N328" s="128"/>
      <c r="O328" s="128"/>
      <c r="P328" s="128"/>
      <c r="Q328" s="128"/>
      <c r="R328" s="128"/>
      <c r="S328" s="128"/>
      <c r="T328" s="22">
        <f t="shared" si="85"/>
        <v>0</v>
      </c>
      <c r="U328" s="101"/>
    </row>
    <row r="329" spans="1:21" ht="25.5" x14ac:dyDescent="0.2">
      <c r="A329" s="35" t="s">
        <v>136</v>
      </c>
      <c r="B329" s="40" t="s">
        <v>172</v>
      </c>
      <c r="C329" s="36" t="s">
        <v>81</v>
      </c>
      <c r="D329" s="18" t="s">
        <v>154</v>
      </c>
      <c r="E329" s="18" t="s">
        <v>154</v>
      </c>
      <c r="F329" s="18" t="s">
        <v>154</v>
      </c>
      <c r="G329" s="18" t="s">
        <v>154</v>
      </c>
      <c r="H329" s="18" t="s">
        <v>154</v>
      </c>
      <c r="I329" s="18" t="s">
        <v>154</v>
      </c>
      <c r="J329" s="18" t="s">
        <v>154</v>
      </c>
      <c r="K329" s="18" t="s">
        <v>154</v>
      </c>
      <c r="L329" s="18" t="s">
        <v>154</v>
      </c>
      <c r="M329" s="18" t="s">
        <v>154</v>
      </c>
      <c r="N329" s="18" t="s">
        <v>154</v>
      </c>
      <c r="O329" s="18" t="s">
        <v>154</v>
      </c>
      <c r="P329" s="18" t="s">
        <v>154</v>
      </c>
      <c r="Q329" s="18" t="s">
        <v>154</v>
      </c>
      <c r="R329" s="18" t="s">
        <v>154</v>
      </c>
      <c r="S329" s="18" t="s">
        <v>154</v>
      </c>
      <c r="T329" s="22">
        <f t="shared" si="85"/>
        <v>0</v>
      </c>
      <c r="U329" s="101"/>
    </row>
    <row r="330" spans="1:21" s="1" customFormat="1" x14ac:dyDescent="0.2">
      <c r="A330" s="8" t="s">
        <v>137</v>
      </c>
      <c r="B330" s="16" t="s">
        <v>173</v>
      </c>
      <c r="C330" s="10" t="s">
        <v>26</v>
      </c>
      <c r="D330" s="103">
        <v>0</v>
      </c>
      <c r="E330" s="103">
        <v>0</v>
      </c>
      <c r="F330" s="103">
        <v>0</v>
      </c>
      <c r="G330" s="103">
        <v>0</v>
      </c>
      <c r="H330" s="103">
        <v>0</v>
      </c>
      <c r="I330" s="103">
        <v>0</v>
      </c>
      <c r="J330" s="103">
        <v>0</v>
      </c>
      <c r="K330" s="103">
        <v>0</v>
      </c>
      <c r="L330" s="103">
        <v>0</v>
      </c>
      <c r="M330" s="103">
        <v>0</v>
      </c>
      <c r="N330" s="103">
        <v>0</v>
      </c>
      <c r="O330" s="103">
        <v>0</v>
      </c>
      <c r="P330" s="103">
        <v>0</v>
      </c>
      <c r="Q330" s="103">
        <v>0</v>
      </c>
      <c r="R330" s="103">
        <f t="shared" ref="R330:R377" si="92">H330</f>
        <v>0</v>
      </c>
      <c r="S330" s="103">
        <f>I330+K330+M330+O330+Q330</f>
        <v>0</v>
      </c>
      <c r="T330" s="22">
        <f t="shared" si="85"/>
        <v>0</v>
      </c>
      <c r="U330" s="101"/>
    </row>
    <row r="331" spans="1:21" s="1" customFormat="1" x14ac:dyDescent="0.2">
      <c r="A331" s="8" t="s">
        <v>138</v>
      </c>
      <c r="B331" s="16" t="s">
        <v>174</v>
      </c>
      <c r="C331" s="10" t="s">
        <v>175</v>
      </c>
      <c r="D331" s="103">
        <v>0</v>
      </c>
      <c r="E331" s="103">
        <v>0</v>
      </c>
      <c r="F331" s="103">
        <v>0</v>
      </c>
      <c r="G331" s="103">
        <v>0</v>
      </c>
      <c r="H331" s="103">
        <v>0</v>
      </c>
      <c r="I331" s="103">
        <v>0</v>
      </c>
      <c r="J331" s="103">
        <v>0</v>
      </c>
      <c r="K331" s="103">
        <v>0</v>
      </c>
      <c r="L331" s="103">
        <v>0</v>
      </c>
      <c r="M331" s="103">
        <v>0</v>
      </c>
      <c r="N331" s="103">
        <v>0</v>
      </c>
      <c r="O331" s="103">
        <v>0</v>
      </c>
      <c r="P331" s="103">
        <v>0</v>
      </c>
      <c r="Q331" s="103">
        <v>0</v>
      </c>
      <c r="R331" s="103">
        <f t="shared" si="92"/>
        <v>0</v>
      </c>
      <c r="S331" s="103">
        <f>I331+K331+M331+O331+Q331</f>
        <v>0</v>
      </c>
      <c r="T331" s="22">
        <f t="shared" si="85"/>
        <v>0</v>
      </c>
      <c r="U331" s="101"/>
    </row>
    <row r="332" spans="1:21" s="1" customFormat="1" x14ac:dyDescent="0.2">
      <c r="A332" s="8" t="s">
        <v>139</v>
      </c>
      <c r="B332" s="16" t="s">
        <v>176</v>
      </c>
      <c r="C332" s="10" t="s">
        <v>26</v>
      </c>
      <c r="D332" s="103">
        <v>0</v>
      </c>
      <c r="E332" s="103">
        <v>0</v>
      </c>
      <c r="F332" s="103">
        <v>0</v>
      </c>
      <c r="G332" s="103">
        <v>0</v>
      </c>
      <c r="H332" s="103">
        <v>0</v>
      </c>
      <c r="I332" s="103">
        <v>0</v>
      </c>
      <c r="J332" s="103">
        <v>0</v>
      </c>
      <c r="K332" s="103">
        <v>0</v>
      </c>
      <c r="L332" s="103">
        <v>0</v>
      </c>
      <c r="M332" s="103">
        <v>0</v>
      </c>
      <c r="N332" s="103">
        <v>0</v>
      </c>
      <c r="O332" s="103">
        <v>0</v>
      </c>
      <c r="P332" s="103">
        <v>0</v>
      </c>
      <c r="Q332" s="103">
        <v>0</v>
      </c>
      <c r="R332" s="103">
        <f t="shared" si="92"/>
        <v>0</v>
      </c>
      <c r="S332" s="103">
        <f>I332+K332+M332+O332+Q332</f>
        <v>0</v>
      </c>
      <c r="T332" s="22">
        <f t="shared" si="85"/>
        <v>0</v>
      </c>
      <c r="U332" s="101"/>
    </row>
    <row r="333" spans="1:21" s="1" customFormat="1" x14ac:dyDescent="0.2">
      <c r="A333" s="8" t="s">
        <v>140</v>
      </c>
      <c r="B333" s="16" t="s">
        <v>178</v>
      </c>
      <c r="C333" s="10" t="s">
        <v>175</v>
      </c>
      <c r="D333" s="103">
        <v>0</v>
      </c>
      <c r="E333" s="103">
        <v>0</v>
      </c>
      <c r="F333" s="103">
        <v>0</v>
      </c>
      <c r="G333" s="103">
        <v>0</v>
      </c>
      <c r="H333" s="103">
        <v>0</v>
      </c>
      <c r="I333" s="103">
        <v>0</v>
      </c>
      <c r="J333" s="103">
        <v>0</v>
      </c>
      <c r="K333" s="103">
        <v>0</v>
      </c>
      <c r="L333" s="103">
        <v>0</v>
      </c>
      <c r="M333" s="103">
        <v>0</v>
      </c>
      <c r="N333" s="103">
        <v>0</v>
      </c>
      <c r="O333" s="103">
        <v>0</v>
      </c>
      <c r="P333" s="103">
        <v>0</v>
      </c>
      <c r="Q333" s="103">
        <v>0</v>
      </c>
      <c r="R333" s="103">
        <f t="shared" si="92"/>
        <v>0</v>
      </c>
      <c r="S333" s="103">
        <f>I333+K333+M333+O333+Q333</f>
        <v>0</v>
      </c>
      <c r="T333" s="22">
        <f t="shared" si="85"/>
        <v>0</v>
      </c>
      <c r="U333" s="101"/>
    </row>
    <row r="334" spans="1:21" s="1" customFormat="1" x14ac:dyDescent="0.2">
      <c r="A334" s="8" t="s">
        <v>142</v>
      </c>
      <c r="B334" s="16" t="s">
        <v>177</v>
      </c>
      <c r="C334" s="10" t="s">
        <v>706</v>
      </c>
      <c r="D334" s="103">
        <v>0</v>
      </c>
      <c r="E334" s="103">
        <v>0</v>
      </c>
      <c r="F334" s="103">
        <v>0</v>
      </c>
      <c r="G334" s="103">
        <v>0</v>
      </c>
      <c r="H334" s="103">
        <v>0</v>
      </c>
      <c r="I334" s="103">
        <v>0</v>
      </c>
      <c r="J334" s="103">
        <v>0</v>
      </c>
      <c r="K334" s="103">
        <v>0</v>
      </c>
      <c r="L334" s="103">
        <v>0</v>
      </c>
      <c r="M334" s="103">
        <v>0</v>
      </c>
      <c r="N334" s="103">
        <v>0</v>
      </c>
      <c r="O334" s="103">
        <v>0</v>
      </c>
      <c r="P334" s="103">
        <v>0</v>
      </c>
      <c r="Q334" s="103">
        <v>0</v>
      </c>
      <c r="R334" s="103">
        <f t="shared" si="92"/>
        <v>0</v>
      </c>
      <c r="S334" s="103">
        <f>I334+K334+M334+O334+Q334</f>
        <v>0</v>
      </c>
      <c r="T334" s="22">
        <f t="shared" si="85"/>
        <v>0</v>
      </c>
      <c r="U334" s="101"/>
    </row>
    <row r="335" spans="1:21" x14ac:dyDescent="0.2">
      <c r="A335" s="35" t="s">
        <v>267</v>
      </c>
      <c r="B335" s="23" t="s">
        <v>141</v>
      </c>
      <c r="C335" s="36" t="s">
        <v>81</v>
      </c>
      <c r="D335" s="18" t="s">
        <v>154</v>
      </c>
      <c r="E335" s="18" t="s">
        <v>154</v>
      </c>
      <c r="F335" s="18" t="s">
        <v>154</v>
      </c>
      <c r="G335" s="18" t="s">
        <v>154</v>
      </c>
      <c r="H335" s="18" t="s">
        <v>154</v>
      </c>
      <c r="I335" s="18" t="s">
        <v>154</v>
      </c>
      <c r="J335" s="18" t="s">
        <v>154</v>
      </c>
      <c r="K335" s="18" t="s">
        <v>154</v>
      </c>
      <c r="L335" s="18" t="s">
        <v>154</v>
      </c>
      <c r="M335" s="18" t="s">
        <v>154</v>
      </c>
      <c r="N335" s="18" t="s">
        <v>154</v>
      </c>
      <c r="O335" s="18" t="s">
        <v>154</v>
      </c>
      <c r="P335" s="18" t="s">
        <v>154</v>
      </c>
      <c r="Q335" s="18" t="s">
        <v>154</v>
      </c>
      <c r="R335" s="18" t="str">
        <f t="shared" si="92"/>
        <v>x</v>
      </c>
      <c r="S335" s="18" t="str">
        <f>I335</f>
        <v>x</v>
      </c>
      <c r="T335" s="22">
        <f t="shared" si="85"/>
        <v>0</v>
      </c>
      <c r="U335" s="101"/>
    </row>
    <row r="336" spans="1:21" s="1" customFormat="1" x14ac:dyDescent="0.2">
      <c r="A336" s="8" t="s">
        <v>268</v>
      </c>
      <c r="B336" s="13" t="s">
        <v>144</v>
      </c>
      <c r="C336" s="10" t="s">
        <v>706</v>
      </c>
      <c r="D336" s="103">
        <v>0</v>
      </c>
      <c r="E336" s="103">
        <v>0</v>
      </c>
      <c r="F336" s="103">
        <v>0</v>
      </c>
      <c r="G336" s="103">
        <v>0</v>
      </c>
      <c r="H336" s="103">
        <v>0</v>
      </c>
      <c r="I336" s="103">
        <v>0</v>
      </c>
      <c r="J336" s="103">
        <v>0</v>
      </c>
      <c r="K336" s="103">
        <v>0</v>
      </c>
      <c r="L336" s="103">
        <v>0</v>
      </c>
      <c r="M336" s="103">
        <v>0</v>
      </c>
      <c r="N336" s="103">
        <v>0</v>
      </c>
      <c r="O336" s="103">
        <v>0</v>
      </c>
      <c r="P336" s="103">
        <v>0</v>
      </c>
      <c r="Q336" s="103">
        <v>0</v>
      </c>
      <c r="R336" s="103">
        <f t="shared" si="92"/>
        <v>0</v>
      </c>
      <c r="S336" s="103">
        <f>I336+K336+M336+O336+Q336</f>
        <v>0</v>
      </c>
      <c r="T336" s="22">
        <f t="shared" si="85"/>
        <v>0</v>
      </c>
      <c r="U336" s="101"/>
    </row>
    <row r="337" spans="1:21" s="1" customFormat="1" x14ac:dyDescent="0.2">
      <c r="A337" s="8" t="s">
        <v>269</v>
      </c>
      <c r="B337" s="13" t="s">
        <v>143</v>
      </c>
      <c r="C337" s="10" t="s">
        <v>708</v>
      </c>
      <c r="D337" s="103">
        <v>0</v>
      </c>
      <c r="E337" s="103">
        <v>0</v>
      </c>
      <c r="F337" s="103">
        <v>0</v>
      </c>
      <c r="G337" s="103">
        <v>0</v>
      </c>
      <c r="H337" s="103">
        <v>0</v>
      </c>
      <c r="I337" s="103">
        <v>0</v>
      </c>
      <c r="J337" s="103">
        <v>0</v>
      </c>
      <c r="K337" s="103">
        <v>0</v>
      </c>
      <c r="L337" s="103">
        <v>0</v>
      </c>
      <c r="M337" s="103">
        <v>0</v>
      </c>
      <c r="N337" s="103">
        <v>0</v>
      </c>
      <c r="O337" s="103">
        <v>0</v>
      </c>
      <c r="P337" s="103">
        <v>0</v>
      </c>
      <c r="Q337" s="103">
        <v>0</v>
      </c>
      <c r="R337" s="103">
        <f t="shared" si="92"/>
        <v>0</v>
      </c>
      <c r="S337" s="103">
        <f>I337+K337+M337+O337+Q337</f>
        <v>0</v>
      </c>
      <c r="T337" s="22">
        <f t="shared" si="85"/>
        <v>0</v>
      </c>
      <c r="U337" s="101"/>
    </row>
    <row r="338" spans="1:21" x14ac:dyDescent="0.2">
      <c r="A338" s="35" t="s">
        <v>270</v>
      </c>
      <c r="B338" s="23" t="s">
        <v>471</v>
      </c>
      <c r="C338" s="36" t="s">
        <v>81</v>
      </c>
      <c r="D338" s="18" t="s">
        <v>154</v>
      </c>
      <c r="E338" s="18" t="s">
        <v>154</v>
      </c>
      <c r="F338" s="18" t="s">
        <v>154</v>
      </c>
      <c r="G338" s="18" t="s">
        <v>154</v>
      </c>
      <c r="H338" s="18" t="s">
        <v>154</v>
      </c>
      <c r="I338" s="18" t="s">
        <v>154</v>
      </c>
      <c r="J338" s="18" t="s">
        <v>154</v>
      </c>
      <c r="K338" s="18" t="s">
        <v>154</v>
      </c>
      <c r="L338" s="18" t="s">
        <v>154</v>
      </c>
      <c r="M338" s="18" t="s">
        <v>154</v>
      </c>
      <c r="N338" s="18" t="s">
        <v>154</v>
      </c>
      <c r="O338" s="18" t="s">
        <v>154</v>
      </c>
      <c r="P338" s="18" t="s">
        <v>154</v>
      </c>
      <c r="Q338" s="18" t="s">
        <v>154</v>
      </c>
      <c r="R338" s="18" t="str">
        <f t="shared" si="92"/>
        <v>x</v>
      </c>
      <c r="S338" s="18" t="str">
        <f>I338</f>
        <v>x</v>
      </c>
      <c r="T338" s="22">
        <f t="shared" si="85"/>
        <v>0</v>
      </c>
      <c r="U338" s="101"/>
    </row>
    <row r="339" spans="1:21" s="1" customFormat="1" x14ac:dyDescent="0.2">
      <c r="A339" s="8" t="s">
        <v>271</v>
      </c>
      <c r="B339" s="13" t="s">
        <v>144</v>
      </c>
      <c r="C339" s="10" t="s">
        <v>706</v>
      </c>
      <c r="D339" s="103">
        <v>0</v>
      </c>
      <c r="E339" s="103">
        <v>0</v>
      </c>
      <c r="F339" s="103">
        <v>0</v>
      </c>
      <c r="G339" s="103">
        <v>0</v>
      </c>
      <c r="H339" s="103">
        <v>0</v>
      </c>
      <c r="I339" s="103">
        <v>0</v>
      </c>
      <c r="J339" s="103">
        <v>0</v>
      </c>
      <c r="K339" s="103">
        <v>0</v>
      </c>
      <c r="L339" s="103">
        <v>0</v>
      </c>
      <c r="M339" s="103">
        <v>0</v>
      </c>
      <c r="N339" s="103">
        <v>0</v>
      </c>
      <c r="O339" s="103">
        <v>0</v>
      </c>
      <c r="P339" s="103">
        <v>0</v>
      </c>
      <c r="Q339" s="103">
        <v>0</v>
      </c>
      <c r="R339" s="103">
        <f t="shared" si="92"/>
        <v>0</v>
      </c>
      <c r="S339" s="103">
        <f>I339+K339+M339+O339+Q339</f>
        <v>0</v>
      </c>
      <c r="T339" s="22">
        <f t="shared" si="85"/>
        <v>0</v>
      </c>
      <c r="U339" s="101"/>
    </row>
    <row r="340" spans="1:21" s="1" customFormat="1" x14ac:dyDescent="0.2">
      <c r="A340" s="8" t="s">
        <v>272</v>
      </c>
      <c r="B340" s="13" t="s">
        <v>145</v>
      </c>
      <c r="C340" s="10" t="s">
        <v>26</v>
      </c>
      <c r="D340" s="103">
        <v>0</v>
      </c>
      <c r="E340" s="103">
        <v>0</v>
      </c>
      <c r="F340" s="103">
        <v>0</v>
      </c>
      <c r="G340" s="103">
        <v>0</v>
      </c>
      <c r="H340" s="103">
        <v>0</v>
      </c>
      <c r="I340" s="103">
        <v>0</v>
      </c>
      <c r="J340" s="103">
        <v>0</v>
      </c>
      <c r="K340" s="103">
        <v>0</v>
      </c>
      <c r="L340" s="103">
        <v>0</v>
      </c>
      <c r="M340" s="103">
        <v>0</v>
      </c>
      <c r="N340" s="103">
        <v>0</v>
      </c>
      <c r="O340" s="103">
        <v>0</v>
      </c>
      <c r="P340" s="103">
        <v>0</v>
      </c>
      <c r="Q340" s="103">
        <v>0</v>
      </c>
      <c r="R340" s="103">
        <f t="shared" si="92"/>
        <v>0</v>
      </c>
      <c r="S340" s="103">
        <f>I340+K340+M340+O340+Q340</f>
        <v>0</v>
      </c>
      <c r="T340" s="22">
        <f t="shared" si="85"/>
        <v>0</v>
      </c>
      <c r="U340" s="101"/>
    </row>
    <row r="341" spans="1:21" s="1" customFormat="1" x14ac:dyDescent="0.2">
      <c r="A341" s="8" t="s">
        <v>273</v>
      </c>
      <c r="B341" s="13" t="s">
        <v>143</v>
      </c>
      <c r="C341" s="10" t="s">
        <v>708</v>
      </c>
      <c r="D341" s="103">
        <v>0</v>
      </c>
      <c r="E341" s="103">
        <v>0</v>
      </c>
      <c r="F341" s="103">
        <v>0</v>
      </c>
      <c r="G341" s="103">
        <v>0</v>
      </c>
      <c r="H341" s="103">
        <v>0</v>
      </c>
      <c r="I341" s="103">
        <v>0</v>
      </c>
      <c r="J341" s="103">
        <v>0</v>
      </c>
      <c r="K341" s="103">
        <v>0</v>
      </c>
      <c r="L341" s="103">
        <v>0</v>
      </c>
      <c r="M341" s="103">
        <v>0</v>
      </c>
      <c r="N341" s="103">
        <v>0</v>
      </c>
      <c r="O341" s="103">
        <v>0</v>
      </c>
      <c r="P341" s="103">
        <v>0</v>
      </c>
      <c r="Q341" s="103">
        <v>0</v>
      </c>
      <c r="R341" s="103">
        <f t="shared" si="92"/>
        <v>0</v>
      </c>
      <c r="S341" s="103">
        <f>I341+K341+M341+O341+Q341</f>
        <v>0</v>
      </c>
      <c r="T341" s="22">
        <f t="shared" ref="T341:T404" si="93">SUM(D341:S341)</f>
        <v>0</v>
      </c>
      <c r="U341" s="101"/>
    </row>
    <row r="342" spans="1:21" x14ac:dyDescent="0.2">
      <c r="A342" s="35" t="s">
        <v>274</v>
      </c>
      <c r="B342" s="23" t="s">
        <v>24</v>
      </c>
      <c r="C342" s="36" t="s">
        <v>81</v>
      </c>
      <c r="D342" s="18" t="s">
        <v>154</v>
      </c>
      <c r="E342" s="18" t="s">
        <v>154</v>
      </c>
      <c r="F342" s="18" t="s">
        <v>154</v>
      </c>
      <c r="G342" s="18" t="s">
        <v>154</v>
      </c>
      <c r="H342" s="18" t="s">
        <v>154</v>
      </c>
      <c r="I342" s="18" t="s">
        <v>154</v>
      </c>
      <c r="J342" s="18" t="s">
        <v>154</v>
      </c>
      <c r="K342" s="18" t="s">
        <v>154</v>
      </c>
      <c r="L342" s="18" t="s">
        <v>154</v>
      </c>
      <c r="M342" s="18" t="s">
        <v>154</v>
      </c>
      <c r="N342" s="18" t="s">
        <v>154</v>
      </c>
      <c r="O342" s="18" t="s">
        <v>154</v>
      </c>
      <c r="P342" s="18" t="s">
        <v>154</v>
      </c>
      <c r="Q342" s="18" t="s">
        <v>154</v>
      </c>
      <c r="R342" s="18" t="str">
        <f t="shared" si="92"/>
        <v>x</v>
      </c>
      <c r="S342" s="18" t="str">
        <f>I342</f>
        <v>x</v>
      </c>
      <c r="T342" s="22">
        <f t="shared" si="93"/>
        <v>0</v>
      </c>
      <c r="U342" s="101"/>
    </row>
    <row r="343" spans="1:21" s="1" customFormat="1" x14ac:dyDescent="0.2">
      <c r="A343" s="8" t="s">
        <v>275</v>
      </c>
      <c r="B343" s="13" t="s">
        <v>144</v>
      </c>
      <c r="C343" s="10" t="s">
        <v>706</v>
      </c>
      <c r="D343" s="103">
        <v>0</v>
      </c>
      <c r="E343" s="103">
        <v>0</v>
      </c>
      <c r="F343" s="103">
        <v>0</v>
      </c>
      <c r="G343" s="103">
        <v>0</v>
      </c>
      <c r="H343" s="103">
        <v>0</v>
      </c>
      <c r="I343" s="103">
        <v>0</v>
      </c>
      <c r="J343" s="103">
        <v>0</v>
      </c>
      <c r="K343" s="103">
        <v>0</v>
      </c>
      <c r="L343" s="103">
        <v>0</v>
      </c>
      <c r="M343" s="103">
        <v>0</v>
      </c>
      <c r="N343" s="103">
        <v>0</v>
      </c>
      <c r="O343" s="103">
        <v>0</v>
      </c>
      <c r="P343" s="103">
        <v>0</v>
      </c>
      <c r="Q343" s="103">
        <v>0</v>
      </c>
      <c r="R343" s="103">
        <f t="shared" si="92"/>
        <v>0</v>
      </c>
      <c r="S343" s="103">
        <f>I343+K343+M343+O343+Q343</f>
        <v>0</v>
      </c>
      <c r="T343" s="22">
        <f t="shared" si="93"/>
        <v>0</v>
      </c>
      <c r="U343" s="101"/>
    </row>
    <row r="344" spans="1:21" s="1" customFormat="1" x14ac:dyDescent="0.2">
      <c r="A344" s="8" t="s">
        <v>276</v>
      </c>
      <c r="B344" s="13" t="s">
        <v>143</v>
      </c>
      <c r="C344" s="10" t="s">
        <v>708</v>
      </c>
      <c r="D344" s="103">
        <v>0</v>
      </c>
      <c r="E344" s="103">
        <v>0</v>
      </c>
      <c r="F344" s="103">
        <v>0</v>
      </c>
      <c r="G344" s="103">
        <v>0</v>
      </c>
      <c r="H344" s="103">
        <v>0</v>
      </c>
      <c r="I344" s="103">
        <v>0</v>
      </c>
      <c r="J344" s="103">
        <v>0</v>
      </c>
      <c r="K344" s="103">
        <v>0</v>
      </c>
      <c r="L344" s="103">
        <v>0</v>
      </c>
      <c r="M344" s="103">
        <v>0</v>
      </c>
      <c r="N344" s="103">
        <v>0</v>
      </c>
      <c r="O344" s="103">
        <v>0</v>
      </c>
      <c r="P344" s="103">
        <v>0</v>
      </c>
      <c r="Q344" s="103">
        <v>0</v>
      </c>
      <c r="R344" s="103">
        <f t="shared" si="92"/>
        <v>0</v>
      </c>
      <c r="S344" s="103">
        <f>I344+K344+M344+O344+Q344</f>
        <v>0</v>
      </c>
      <c r="T344" s="22">
        <f t="shared" si="93"/>
        <v>0</v>
      </c>
      <c r="U344" s="101"/>
    </row>
    <row r="345" spans="1:21" x14ac:dyDescent="0.2">
      <c r="A345" s="35" t="s">
        <v>277</v>
      </c>
      <c r="B345" s="23" t="s">
        <v>25</v>
      </c>
      <c r="C345" s="36" t="s">
        <v>81</v>
      </c>
      <c r="D345" s="18" t="s">
        <v>154</v>
      </c>
      <c r="E345" s="18" t="s">
        <v>154</v>
      </c>
      <c r="F345" s="18" t="s">
        <v>154</v>
      </c>
      <c r="G345" s="18" t="s">
        <v>154</v>
      </c>
      <c r="H345" s="18" t="s">
        <v>154</v>
      </c>
      <c r="I345" s="18" t="s">
        <v>154</v>
      </c>
      <c r="J345" s="18" t="s">
        <v>154</v>
      </c>
      <c r="K345" s="18" t="s">
        <v>154</v>
      </c>
      <c r="L345" s="18" t="s">
        <v>154</v>
      </c>
      <c r="M345" s="18" t="s">
        <v>154</v>
      </c>
      <c r="N345" s="18" t="s">
        <v>154</v>
      </c>
      <c r="O345" s="18" t="s">
        <v>154</v>
      </c>
      <c r="P345" s="18" t="s">
        <v>154</v>
      </c>
      <c r="Q345" s="18" t="s">
        <v>154</v>
      </c>
      <c r="R345" s="18" t="str">
        <f t="shared" si="92"/>
        <v>x</v>
      </c>
      <c r="S345" s="18" t="str">
        <f>I345</f>
        <v>x</v>
      </c>
      <c r="T345" s="22">
        <f t="shared" si="93"/>
        <v>0</v>
      </c>
      <c r="U345" s="101"/>
    </row>
    <row r="346" spans="1:21" s="1" customFormat="1" x14ac:dyDescent="0.2">
      <c r="A346" s="8" t="s">
        <v>278</v>
      </c>
      <c r="B346" s="13" t="s">
        <v>144</v>
      </c>
      <c r="C346" s="10" t="s">
        <v>706</v>
      </c>
      <c r="D346" s="103">
        <v>0</v>
      </c>
      <c r="E346" s="103">
        <v>0</v>
      </c>
      <c r="F346" s="103">
        <v>0</v>
      </c>
      <c r="G346" s="103">
        <v>0</v>
      </c>
      <c r="H346" s="103">
        <v>0</v>
      </c>
      <c r="I346" s="103">
        <v>0</v>
      </c>
      <c r="J346" s="103">
        <v>0</v>
      </c>
      <c r="K346" s="103">
        <v>0</v>
      </c>
      <c r="L346" s="103">
        <v>0</v>
      </c>
      <c r="M346" s="103">
        <v>0</v>
      </c>
      <c r="N346" s="103">
        <v>0</v>
      </c>
      <c r="O346" s="103">
        <v>0</v>
      </c>
      <c r="P346" s="103">
        <v>0</v>
      </c>
      <c r="Q346" s="103">
        <v>0</v>
      </c>
      <c r="R346" s="103">
        <f t="shared" si="92"/>
        <v>0</v>
      </c>
      <c r="S346" s="103">
        <f>I346+K346+M346+O346+Q346</f>
        <v>0</v>
      </c>
      <c r="T346" s="22">
        <f t="shared" si="93"/>
        <v>0</v>
      </c>
      <c r="U346" s="101"/>
    </row>
    <row r="347" spans="1:21" s="1" customFormat="1" x14ac:dyDescent="0.2">
      <c r="A347" s="8" t="s">
        <v>279</v>
      </c>
      <c r="B347" s="13" t="s">
        <v>145</v>
      </c>
      <c r="C347" s="10" t="s">
        <v>26</v>
      </c>
      <c r="D347" s="103">
        <v>0</v>
      </c>
      <c r="E347" s="103">
        <v>0</v>
      </c>
      <c r="F347" s="103">
        <v>0</v>
      </c>
      <c r="G347" s="103">
        <v>0</v>
      </c>
      <c r="H347" s="103">
        <v>0</v>
      </c>
      <c r="I347" s="103">
        <v>0</v>
      </c>
      <c r="J347" s="103">
        <v>0</v>
      </c>
      <c r="K347" s="103">
        <v>0</v>
      </c>
      <c r="L347" s="103">
        <v>0</v>
      </c>
      <c r="M347" s="103">
        <v>0</v>
      </c>
      <c r="N347" s="103">
        <v>0</v>
      </c>
      <c r="O347" s="103">
        <v>0</v>
      </c>
      <c r="P347" s="103">
        <v>0</v>
      </c>
      <c r="Q347" s="103">
        <v>0</v>
      </c>
      <c r="R347" s="103">
        <f t="shared" si="92"/>
        <v>0</v>
      </c>
      <c r="S347" s="103">
        <f>I347+K347+M347+O347+Q347</f>
        <v>0</v>
      </c>
      <c r="T347" s="22">
        <f t="shared" si="93"/>
        <v>0</v>
      </c>
      <c r="U347" s="101"/>
    </row>
    <row r="348" spans="1:21" s="1" customFormat="1" x14ac:dyDescent="0.2">
      <c r="A348" s="8" t="s">
        <v>280</v>
      </c>
      <c r="B348" s="13" t="s">
        <v>143</v>
      </c>
      <c r="C348" s="10" t="s">
        <v>708</v>
      </c>
      <c r="D348" s="103">
        <v>0</v>
      </c>
      <c r="E348" s="103">
        <v>0</v>
      </c>
      <c r="F348" s="103">
        <v>0</v>
      </c>
      <c r="G348" s="103">
        <v>0</v>
      </c>
      <c r="H348" s="103">
        <v>0</v>
      </c>
      <c r="I348" s="103">
        <v>0</v>
      </c>
      <c r="J348" s="103">
        <v>0</v>
      </c>
      <c r="K348" s="103">
        <v>0</v>
      </c>
      <c r="L348" s="103">
        <v>0</v>
      </c>
      <c r="M348" s="103">
        <v>0</v>
      </c>
      <c r="N348" s="103">
        <v>0</v>
      </c>
      <c r="O348" s="103">
        <v>0</v>
      </c>
      <c r="P348" s="103">
        <v>0</v>
      </c>
      <c r="Q348" s="103">
        <v>0</v>
      </c>
      <c r="R348" s="103">
        <f t="shared" si="92"/>
        <v>0</v>
      </c>
      <c r="S348" s="103">
        <f>I348+K348+M348+O348+Q348</f>
        <v>0</v>
      </c>
      <c r="T348" s="22">
        <f t="shared" si="93"/>
        <v>0</v>
      </c>
      <c r="U348" s="101"/>
    </row>
    <row r="349" spans="1:21" x14ac:dyDescent="0.2">
      <c r="A349" s="35" t="s">
        <v>146</v>
      </c>
      <c r="B349" s="40" t="s">
        <v>179</v>
      </c>
      <c r="C349" s="36" t="s">
        <v>81</v>
      </c>
      <c r="D349" s="18" t="s">
        <v>154</v>
      </c>
      <c r="E349" s="18" t="s">
        <v>154</v>
      </c>
      <c r="F349" s="18" t="s">
        <v>154</v>
      </c>
      <c r="G349" s="18" t="s">
        <v>154</v>
      </c>
      <c r="H349" s="18" t="s">
        <v>154</v>
      </c>
      <c r="I349" s="18" t="s">
        <v>154</v>
      </c>
      <c r="J349" s="18" t="s">
        <v>154</v>
      </c>
      <c r="K349" s="18" t="s">
        <v>154</v>
      </c>
      <c r="L349" s="18" t="s">
        <v>154</v>
      </c>
      <c r="M349" s="18" t="s">
        <v>154</v>
      </c>
      <c r="N349" s="18" t="s">
        <v>154</v>
      </c>
      <c r="O349" s="18" t="s">
        <v>154</v>
      </c>
      <c r="P349" s="18" t="s">
        <v>154</v>
      </c>
      <c r="Q349" s="18" t="s">
        <v>154</v>
      </c>
      <c r="R349" s="18" t="str">
        <f t="shared" si="92"/>
        <v>x</v>
      </c>
      <c r="S349" s="18" t="str">
        <f>I349</f>
        <v>x</v>
      </c>
      <c r="T349" s="22">
        <f t="shared" si="93"/>
        <v>0</v>
      </c>
      <c r="U349" s="101"/>
    </row>
    <row r="350" spans="1:21" s="1" customFormat="1" ht="25.5" x14ac:dyDescent="0.2">
      <c r="A350" s="8" t="s">
        <v>148</v>
      </c>
      <c r="B350" s="16" t="s">
        <v>601</v>
      </c>
      <c r="C350" s="10" t="s">
        <v>706</v>
      </c>
      <c r="D350" s="103">
        <v>0</v>
      </c>
      <c r="E350" s="103">
        <v>0</v>
      </c>
      <c r="F350" s="103">
        <v>0</v>
      </c>
      <c r="G350" s="103">
        <v>0</v>
      </c>
      <c r="H350" s="103">
        <v>0</v>
      </c>
      <c r="I350" s="103">
        <v>0</v>
      </c>
      <c r="J350" s="103">
        <v>0</v>
      </c>
      <c r="K350" s="103">
        <v>0</v>
      </c>
      <c r="L350" s="103">
        <v>0</v>
      </c>
      <c r="M350" s="103">
        <v>0</v>
      </c>
      <c r="N350" s="103">
        <v>0</v>
      </c>
      <c r="O350" s="103">
        <v>0</v>
      </c>
      <c r="P350" s="103">
        <v>0</v>
      </c>
      <c r="Q350" s="103">
        <v>0</v>
      </c>
      <c r="R350" s="103">
        <f t="shared" si="92"/>
        <v>0</v>
      </c>
      <c r="S350" s="103">
        <f t="shared" ref="S350:S360" si="94">I350+K350+M350+O350+Q350</f>
        <v>0</v>
      </c>
      <c r="T350" s="22">
        <f t="shared" si="93"/>
        <v>0</v>
      </c>
      <c r="U350" s="101"/>
    </row>
    <row r="351" spans="1:21" s="1" customFormat="1" ht="25.5" x14ac:dyDescent="0.2">
      <c r="A351" s="8" t="s">
        <v>281</v>
      </c>
      <c r="B351" s="13" t="s">
        <v>602</v>
      </c>
      <c r="C351" s="10" t="s">
        <v>706</v>
      </c>
      <c r="D351" s="103">
        <v>0</v>
      </c>
      <c r="E351" s="103">
        <v>0</v>
      </c>
      <c r="F351" s="103">
        <v>0</v>
      </c>
      <c r="G351" s="103">
        <v>0</v>
      </c>
      <c r="H351" s="103">
        <v>0</v>
      </c>
      <c r="I351" s="103">
        <v>0</v>
      </c>
      <c r="J351" s="103">
        <v>0</v>
      </c>
      <c r="K351" s="103">
        <v>0</v>
      </c>
      <c r="L351" s="103">
        <v>0</v>
      </c>
      <c r="M351" s="103">
        <v>0</v>
      </c>
      <c r="N351" s="103">
        <v>0</v>
      </c>
      <c r="O351" s="103">
        <v>0</v>
      </c>
      <c r="P351" s="103">
        <v>0</v>
      </c>
      <c r="Q351" s="103">
        <v>0</v>
      </c>
      <c r="R351" s="103">
        <f t="shared" si="92"/>
        <v>0</v>
      </c>
      <c r="S351" s="103">
        <f t="shared" si="94"/>
        <v>0</v>
      </c>
      <c r="T351" s="22">
        <f t="shared" si="93"/>
        <v>0</v>
      </c>
      <c r="U351" s="101"/>
    </row>
    <row r="352" spans="1:21" s="1" customFormat="1" x14ac:dyDescent="0.2">
      <c r="A352" s="8" t="s">
        <v>468</v>
      </c>
      <c r="B352" s="21" t="s">
        <v>516</v>
      </c>
      <c r="C352" s="10" t="s">
        <v>706</v>
      </c>
      <c r="D352" s="103">
        <v>0</v>
      </c>
      <c r="E352" s="103">
        <v>0</v>
      </c>
      <c r="F352" s="103">
        <v>0</v>
      </c>
      <c r="G352" s="103">
        <v>0</v>
      </c>
      <c r="H352" s="103">
        <v>0</v>
      </c>
      <c r="I352" s="103">
        <v>0</v>
      </c>
      <c r="J352" s="103">
        <v>0</v>
      </c>
      <c r="K352" s="103">
        <v>0</v>
      </c>
      <c r="L352" s="103">
        <v>0</v>
      </c>
      <c r="M352" s="103">
        <v>0</v>
      </c>
      <c r="N352" s="103">
        <v>0</v>
      </c>
      <c r="O352" s="103">
        <v>0</v>
      </c>
      <c r="P352" s="103">
        <v>0</v>
      </c>
      <c r="Q352" s="103">
        <v>0</v>
      </c>
      <c r="R352" s="103">
        <f t="shared" si="92"/>
        <v>0</v>
      </c>
      <c r="S352" s="103">
        <f t="shared" si="94"/>
        <v>0</v>
      </c>
      <c r="T352" s="22">
        <f t="shared" si="93"/>
        <v>0</v>
      </c>
      <c r="U352" s="101"/>
    </row>
    <row r="353" spans="1:21" s="1" customFormat="1" x14ac:dyDescent="0.2">
      <c r="A353" s="8" t="s">
        <v>467</v>
      </c>
      <c r="B353" s="21" t="s">
        <v>517</v>
      </c>
      <c r="C353" s="10" t="s">
        <v>706</v>
      </c>
      <c r="D353" s="103">
        <v>0</v>
      </c>
      <c r="E353" s="103">
        <v>0</v>
      </c>
      <c r="F353" s="103">
        <v>0</v>
      </c>
      <c r="G353" s="103">
        <v>0</v>
      </c>
      <c r="H353" s="103">
        <v>0</v>
      </c>
      <c r="I353" s="103">
        <v>0</v>
      </c>
      <c r="J353" s="103">
        <v>0</v>
      </c>
      <c r="K353" s="103">
        <v>0</v>
      </c>
      <c r="L353" s="103">
        <v>0</v>
      </c>
      <c r="M353" s="103">
        <v>0</v>
      </c>
      <c r="N353" s="103">
        <v>0</v>
      </c>
      <c r="O353" s="103">
        <v>0</v>
      </c>
      <c r="P353" s="103">
        <v>0</v>
      </c>
      <c r="Q353" s="103">
        <v>0</v>
      </c>
      <c r="R353" s="103">
        <f t="shared" si="92"/>
        <v>0</v>
      </c>
      <c r="S353" s="103">
        <f t="shared" si="94"/>
        <v>0</v>
      </c>
      <c r="T353" s="22">
        <f t="shared" si="93"/>
        <v>0</v>
      </c>
      <c r="U353" s="101"/>
    </row>
    <row r="354" spans="1:21" s="1" customFormat="1" ht="25.5" x14ac:dyDescent="0.2">
      <c r="A354" s="8" t="s">
        <v>435</v>
      </c>
      <c r="B354" s="16" t="s">
        <v>562</v>
      </c>
      <c r="C354" s="10" t="s">
        <v>706</v>
      </c>
      <c r="D354" s="103">
        <v>0</v>
      </c>
      <c r="E354" s="103">
        <v>0</v>
      </c>
      <c r="F354" s="103">
        <v>0</v>
      </c>
      <c r="G354" s="103">
        <v>0</v>
      </c>
      <c r="H354" s="103">
        <v>0</v>
      </c>
      <c r="I354" s="103">
        <v>0</v>
      </c>
      <c r="J354" s="103">
        <v>0</v>
      </c>
      <c r="K354" s="103">
        <v>0</v>
      </c>
      <c r="L354" s="103">
        <v>0</v>
      </c>
      <c r="M354" s="103">
        <v>0</v>
      </c>
      <c r="N354" s="103">
        <v>0</v>
      </c>
      <c r="O354" s="103">
        <v>0</v>
      </c>
      <c r="P354" s="103">
        <v>0</v>
      </c>
      <c r="Q354" s="103">
        <v>0</v>
      </c>
      <c r="R354" s="103">
        <f t="shared" si="92"/>
        <v>0</v>
      </c>
      <c r="S354" s="103">
        <f t="shared" si="94"/>
        <v>0</v>
      </c>
      <c r="T354" s="22">
        <f t="shared" si="93"/>
        <v>0</v>
      </c>
      <c r="U354" s="101"/>
    </row>
    <row r="355" spans="1:21" s="1" customFormat="1" x14ac:dyDescent="0.2">
      <c r="A355" s="8" t="s">
        <v>436</v>
      </c>
      <c r="B355" s="16" t="s">
        <v>716</v>
      </c>
      <c r="C355" s="10" t="s">
        <v>26</v>
      </c>
      <c r="D355" s="103">
        <v>0</v>
      </c>
      <c r="E355" s="103">
        <v>0</v>
      </c>
      <c r="F355" s="103">
        <v>0</v>
      </c>
      <c r="G355" s="103">
        <v>0</v>
      </c>
      <c r="H355" s="103">
        <v>0</v>
      </c>
      <c r="I355" s="103">
        <v>0</v>
      </c>
      <c r="J355" s="103">
        <v>0</v>
      </c>
      <c r="K355" s="103">
        <v>0</v>
      </c>
      <c r="L355" s="103">
        <v>0</v>
      </c>
      <c r="M355" s="103">
        <v>0</v>
      </c>
      <c r="N355" s="103">
        <v>0</v>
      </c>
      <c r="O355" s="103">
        <v>0</v>
      </c>
      <c r="P355" s="103">
        <v>0</v>
      </c>
      <c r="Q355" s="103">
        <v>0</v>
      </c>
      <c r="R355" s="103">
        <f t="shared" si="92"/>
        <v>0</v>
      </c>
      <c r="S355" s="103">
        <f t="shared" si="94"/>
        <v>0</v>
      </c>
      <c r="T355" s="22">
        <f t="shared" si="93"/>
        <v>0</v>
      </c>
      <c r="U355" s="101"/>
    </row>
    <row r="356" spans="1:21" s="1" customFormat="1" ht="25.5" x14ac:dyDescent="0.2">
      <c r="A356" s="8" t="s">
        <v>437</v>
      </c>
      <c r="B356" s="13" t="s">
        <v>603</v>
      </c>
      <c r="C356" s="10" t="s">
        <v>26</v>
      </c>
      <c r="D356" s="103">
        <v>0</v>
      </c>
      <c r="E356" s="103">
        <v>0</v>
      </c>
      <c r="F356" s="103">
        <v>0</v>
      </c>
      <c r="G356" s="103">
        <v>0</v>
      </c>
      <c r="H356" s="103">
        <v>0</v>
      </c>
      <c r="I356" s="103">
        <v>0</v>
      </c>
      <c r="J356" s="103">
        <v>0</v>
      </c>
      <c r="K356" s="103">
        <v>0</v>
      </c>
      <c r="L356" s="103">
        <v>0</v>
      </c>
      <c r="M356" s="103">
        <v>0</v>
      </c>
      <c r="N356" s="103">
        <v>0</v>
      </c>
      <c r="O356" s="103">
        <v>0</v>
      </c>
      <c r="P356" s="103">
        <v>0</v>
      </c>
      <c r="Q356" s="103">
        <v>0</v>
      </c>
      <c r="R356" s="103">
        <f t="shared" si="92"/>
        <v>0</v>
      </c>
      <c r="S356" s="103">
        <f t="shared" si="94"/>
        <v>0</v>
      </c>
      <c r="T356" s="22">
        <f t="shared" si="93"/>
        <v>0</v>
      </c>
      <c r="U356" s="101"/>
    </row>
    <row r="357" spans="1:21" s="1" customFormat="1" x14ac:dyDescent="0.2">
      <c r="A357" s="8" t="s">
        <v>469</v>
      </c>
      <c r="B357" s="21" t="s">
        <v>516</v>
      </c>
      <c r="C357" s="10" t="s">
        <v>26</v>
      </c>
      <c r="D357" s="103">
        <v>0</v>
      </c>
      <c r="E357" s="103">
        <v>0</v>
      </c>
      <c r="F357" s="103">
        <v>0</v>
      </c>
      <c r="G357" s="103">
        <v>0</v>
      </c>
      <c r="H357" s="103">
        <v>0</v>
      </c>
      <c r="I357" s="103">
        <v>0</v>
      </c>
      <c r="J357" s="103">
        <v>0</v>
      </c>
      <c r="K357" s="103">
        <v>0</v>
      </c>
      <c r="L357" s="103">
        <v>0</v>
      </c>
      <c r="M357" s="103">
        <v>0</v>
      </c>
      <c r="N357" s="103">
        <v>0</v>
      </c>
      <c r="O357" s="103">
        <v>0</v>
      </c>
      <c r="P357" s="103">
        <v>0</v>
      </c>
      <c r="Q357" s="103">
        <v>0</v>
      </c>
      <c r="R357" s="103">
        <f t="shared" si="92"/>
        <v>0</v>
      </c>
      <c r="S357" s="103">
        <f t="shared" si="94"/>
        <v>0</v>
      </c>
      <c r="T357" s="22">
        <f t="shared" si="93"/>
        <v>0</v>
      </c>
      <c r="U357" s="101"/>
    </row>
    <row r="358" spans="1:21" s="1" customFormat="1" x14ac:dyDescent="0.2">
      <c r="A358" s="8" t="s">
        <v>470</v>
      </c>
      <c r="B358" s="21" t="s">
        <v>517</v>
      </c>
      <c r="C358" s="10" t="s">
        <v>26</v>
      </c>
      <c r="D358" s="103">
        <v>0</v>
      </c>
      <c r="E358" s="103">
        <v>0</v>
      </c>
      <c r="F358" s="103">
        <v>0</v>
      </c>
      <c r="G358" s="103">
        <v>0</v>
      </c>
      <c r="H358" s="103">
        <v>0</v>
      </c>
      <c r="I358" s="103">
        <v>0</v>
      </c>
      <c r="J358" s="103">
        <v>0</v>
      </c>
      <c r="K358" s="103">
        <v>0</v>
      </c>
      <c r="L358" s="103">
        <v>0</v>
      </c>
      <c r="M358" s="103">
        <v>0</v>
      </c>
      <c r="N358" s="103">
        <v>0</v>
      </c>
      <c r="O358" s="103">
        <v>0</v>
      </c>
      <c r="P358" s="103">
        <v>0</v>
      </c>
      <c r="Q358" s="103">
        <v>0</v>
      </c>
      <c r="R358" s="103">
        <f t="shared" si="92"/>
        <v>0</v>
      </c>
      <c r="S358" s="103">
        <f t="shared" si="94"/>
        <v>0</v>
      </c>
      <c r="T358" s="22">
        <f t="shared" si="93"/>
        <v>0</v>
      </c>
      <c r="U358" s="101"/>
    </row>
    <row r="359" spans="1:21" s="1" customFormat="1" x14ac:dyDescent="0.2">
      <c r="A359" s="8" t="s">
        <v>438</v>
      </c>
      <c r="B359" s="16" t="s">
        <v>519</v>
      </c>
      <c r="C359" s="10" t="s">
        <v>518</v>
      </c>
      <c r="D359" s="103">
        <v>0</v>
      </c>
      <c r="E359" s="103">
        <v>0</v>
      </c>
      <c r="F359" s="103">
        <v>0</v>
      </c>
      <c r="G359" s="103">
        <v>0</v>
      </c>
      <c r="H359" s="103">
        <v>0</v>
      </c>
      <c r="I359" s="103">
        <v>0</v>
      </c>
      <c r="J359" s="103">
        <v>0</v>
      </c>
      <c r="K359" s="103">
        <v>0</v>
      </c>
      <c r="L359" s="103">
        <v>0</v>
      </c>
      <c r="M359" s="103">
        <v>0</v>
      </c>
      <c r="N359" s="103">
        <v>0</v>
      </c>
      <c r="O359" s="103">
        <v>0</v>
      </c>
      <c r="P359" s="103">
        <v>0</v>
      </c>
      <c r="Q359" s="103">
        <v>0</v>
      </c>
      <c r="R359" s="103">
        <f t="shared" si="92"/>
        <v>0</v>
      </c>
      <c r="S359" s="103">
        <f t="shared" si="94"/>
        <v>0</v>
      </c>
      <c r="T359" s="22">
        <f t="shared" si="93"/>
        <v>0</v>
      </c>
      <c r="U359" s="101"/>
    </row>
    <row r="360" spans="1:21" s="1" customFormat="1" ht="25.5" x14ac:dyDescent="0.2">
      <c r="A360" s="8" t="s">
        <v>439</v>
      </c>
      <c r="B360" s="16" t="s">
        <v>715</v>
      </c>
      <c r="C360" s="10" t="s">
        <v>312</v>
      </c>
      <c r="D360" s="103">
        <v>0</v>
      </c>
      <c r="E360" s="103">
        <v>0</v>
      </c>
      <c r="F360" s="103">
        <v>0</v>
      </c>
      <c r="G360" s="103">
        <v>0</v>
      </c>
      <c r="H360" s="103">
        <v>0</v>
      </c>
      <c r="I360" s="103">
        <v>0</v>
      </c>
      <c r="J360" s="103">
        <v>0</v>
      </c>
      <c r="K360" s="103">
        <v>0</v>
      </c>
      <c r="L360" s="103">
        <v>0</v>
      </c>
      <c r="M360" s="103">
        <v>0</v>
      </c>
      <c r="N360" s="103">
        <v>0</v>
      </c>
      <c r="O360" s="103">
        <v>0</v>
      </c>
      <c r="P360" s="103">
        <v>0</v>
      </c>
      <c r="Q360" s="103">
        <v>0</v>
      </c>
      <c r="R360" s="103">
        <f t="shared" si="92"/>
        <v>0</v>
      </c>
      <c r="S360" s="103">
        <f t="shared" si="94"/>
        <v>0</v>
      </c>
      <c r="T360" s="22">
        <f t="shared" si="93"/>
        <v>0</v>
      </c>
      <c r="U360" s="101"/>
    </row>
    <row r="361" spans="1:21" x14ac:dyDescent="0.2">
      <c r="A361" s="35" t="s">
        <v>149</v>
      </c>
      <c r="B361" s="40" t="s">
        <v>147</v>
      </c>
      <c r="C361" s="36" t="s">
        <v>81</v>
      </c>
      <c r="D361" s="18" t="s">
        <v>154</v>
      </c>
      <c r="E361" s="18" t="s">
        <v>154</v>
      </c>
      <c r="F361" s="18" t="s">
        <v>154</v>
      </c>
      <c r="G361" s="18" t="s">
        <v>154</v>
      </c>
      <c r="H361" s="18" t="s">
        <v>154</v>
      </c>
      <c r="I361" s="18" t="s">
        <v>154</v>
      </c>
      <c r="J361" s="18" t="s">
        <v>154</v>
      </c>
      <c r="K361" s="18" t="s">
        <v>154</v>
      </c>
      <c r="L361" s="18" t="s">
        <v>154</v>
      </c>
      <c r="M361" s="18" t="s">
        <v>154</v>
      </c>
      <c r="N361" s="18" t="s">
        <v>154</v>
      </c>
      <c r="O361" s="18" t="s">
        <v>154</v>
      </c>
      <c r="P361" s="18" t="s">
        <v>154</v>
      </c>
      <c r="Q361" s="18" t="s">
        <v>154</v>
      </c>
      <c r="R361" s="18" t="str">
        <f t="shared" si="92"/>
        <v>x</v>
      </c>
      <c r="S361" s="18" t="str">
        <f>I361</f>
        <v>x</v>
      </c>
      <c r="T361" s="22">
        <f t="shared" si="93"/>
        <v>0</v>
      </c>
      <c r="U361" s="101"/>
    </row>
    <row r="362" spans="1:21" x14ac:dyDescent="0.2">
      <c r="A362" s="35" t="s">
        <v>151</v>
      </c>
      <c r="B362" s="23" t="s">
        <v>192</v>
      </c>
      <c r="C362" s="36" t="s">
        <v>706</v>
      </c>
      <c r="D362" s="18">
        <v>103.27101400000001</v>
      </c>
      <c r="E362" s="18">
        <v>98.232808000000006</v>
      </c>
      <c r="F362" s="18">
        <v>105.577</v>
      </c>
      <c r="G362" s="18">
        <v>99.474244999999996</v>
      </c>
      <c r="H362" s="18">
        <v>105.577</v>
      </c>
      <c r="I362" s="18">
        <v>98.783309000000003</v>
      </c>
      <c r="J362" s="103">
        <v>0</v>
      </c>
      <c r="K362" s="18">
        <v>99.474244999999996</v>
      </c>
      <c r="L362" s="18">
        <v>0</v>
      </c>
      <c r="M362" s="18">
        <f>K362*1</f>
        <v>99.474244999999996</v>
      </c>
      <c r="N362" s="18">
        <f>L362*1</f>
        <v>0</v>
      </c>
      <c r="O362" s="18">
        <f>M362*1</f>
        <v>99.474244999999996</v>
      </c>
      <c r="P362" s="18">
        <v>0</v>
      </c>
      <c r="Q362" s="18">
        <f>O362*1</f>
        <v>99.474244999999996</v>
      </c>
      <c r="R362" s="18">
        <f t="shared" si="92"/>
        <v>105.577</v>
      </c>
      <c r="S362" s="18">
        <f>I362+K362+M362+O362+Q362</f>
        <v>496.68028900000002</v>
      </c>
      <c r="T362" s="22">
        <f t="shared" si="93"/>
        <v>1611.069645</v>
      </c>
      <c r="U362" s="101"/>
    </row>
    <row r="363" spans="1:21" s="1" customFormat="1" x14ac:dyDescent="0.2">
      <c r="A363" s="8" t="s">
        <v>152</v>
      </c>
      <c r="B363" s="16" t="s">
        <v>193</v>
      </c>
      <c r="C363" s="10" t="s">
        <v>175</v>
      </c>
      <c r="D363" s="104"/>
      <c r="E363" s="104"/>
      <c r="F363" s="104"/>
      <c r="G363" s="104"/>
      <c r="H363" s="104"/>
      <c r="I363" s="104"/>
      <c r="J363" s="103">
        <v>0</v>
      </c>
      <c r="K363" s="104"/>
      <c r="L363" s="104"/>
      <c r="M363" s="104"/>
      <c r="N363" s="104"/>
      <c r="O363" s="104"/>
      <c r="P363" s="104"/>
      <c r="Q363" s="104"/>
      <c r="R363" s="103">
        <f t="shared" si="92"/>
        <v>0</v>
      </c>
      <c r="S363" s="103">
        <f>I363+K363+M363+O363+Q363</f>
        <v>0</v>
      </c>
      <c r="T363" s="22">
        <f t="shared" si="93"/>
        <v>0</v>
      </c>
      <c r="U363" s="101"/>
    </row>
    <row r="364" spans="1:21" ht="38.25" x14ac:dyDescent="0.2">
      <c r="A364" s="35" t="s">
        <v>199</v>
      </c>
      <c r="B364" s="23" t="s">
        <v>520</v>
      </c>
      <c r="C364" s="36" t="s">
        <v>312</v>
      </c>
      <c r="D364" s="62">
        <v>128.724227321694</v>
      </c>
      <c r="E364" s="18">
        <v>144.44034028493999</v>
      </c>
      <c r="F364" s="18">
        <v>161.68810581247999</v>
      </c>
      <c r="G364" s="18">
        <v>145.49023855297003</v>
      </c>
      <c r="H364" s="18">
        <v>173.0062732193536</v>
      </c>
      <c r="I364" s="18">
        <v>240.138106090636</v>
      </c>
      <c r="J364" s="18">
        <v>0</v>
      </c>
      <c r="K364" s="18">
        <f>I364*1.09</f>
        <v>261.75053563879328</v>
      </c>
      <c r="L364" s="18">
        <v>0</v>
      </c>
      <c r="M364" s="18">
        <f>K364*1.05</f>
        <v>274.83806242073297</v>
      </c>
      <c r="N364" s="18">
        <v>0</v>
      </c>
      <c r="O364" s="18">
        <f>M364*1.05</f>
        <v>288.57996554176964</v>
      </c>
      <c r="P364" s="18">
        <f>P30-P56-P62-P64</f>
        <v>0</v>
      </c>
      <c r="Q364" s="18">
        <f>O364*1.05</f>
        <v>303.00896381885815</v>
      </c>
      <c r="R364" s="18">
        <f t="shared" si="92"/>
        <v>173.0062732193536</v>
      </c>
      <c r="S364" s="18">
        <f>I364+K364+M364+O364+Q364</f>
        <v>1368.3156335107899</v>
      </c>
      <c r="T364" s="22">
        <f t="shared" si="93"/>
        <v>3662.9867254323717</v>
      </c>
      <c r="U364" s="101"/>
    </row>
    <row r="365" spans="1:21" s="1" customFormat="1" ht="25.5" x14ac:dyDescent="0.2">
      <c r="A365" s="8" t="s">
        <v>282</v>
      </c>
      <c r="B365" s="16" t="s">
        <v>563</v>
      </c>
      <c r="C365" s="10" t="s">
        <v>312</v>
      </c>
      <c r="D365" s="103">
        <v>0</v>
      </c>
      <c r="E365" s="103">
        <v>0</v>
      </c>
      <c r="F365" s="103">
        <v>0</v>
      </c>
      <c r="G365" s="103">
        <v>0</v>
      </c>
      <c r="H365" s="103">
        <v>0</v>
      </c>
      <c r="I365" s="103">
        <v>0</v>
      </c>
      <c r="J365" s="103">
        <v>0</v>
      </c>
      <c r="K365" s="103">
        <v>0</v>
      </c>
      <c r="L365" s="103">
        <v>0</v>
      </c>
      <c r="M365" s="103">
        <v>0</v>
      </c>
      <c r="N365" s="103">
        <v>0</v>
      </c>
      <c r="O365" s="103">
        <v>0</v>
      </c>
      <c r="P365" s="103">
        <v>0</v>
      </c>
      <c r="Q365" s="103">
        <v>0</v>
      </c>
      <c r="R365" s="103">
        <f t="shared" si="92"/>
        <v>0</v>
      </c>
      <c r="S365" s="103">
        <f>I365+K365+M365+O365+Q365</f>
        <v>0</v>
      </c>
      <c r="T365" s="22">
        <f t="shared" si="93"/>
        <v>0</v>
      </c>
      <c r="U365" s="101"/>
    </row>
    <row r="366" spans="1:21" x14ac:dyDescent="0.2">
      <c r="A366" s="35" t="s">
        <v>153</v>
      </c>
      <c r="B366" s="40" t="s">
        <v>150</v>
      </c>
      <c r="C366" s="41" t="s">
        <v>81</v>
      </c>
      <c r="D366" s="18" t="s">
        <v>154</v>
      </c>
      <c r="E366" s="18" t="s">
        <v>154</v>
      </c>
      <c r="F366" s="18" t="s">
        <v>154</v>
      </c>
      <c r="G366" s="18" t="s">
        <v>154</v>
      </c>
      <c r="H366" s="18" t="s">
        <v>154</v>
      </c>
      <c r="I366" s="18" t="s">
        <v>154</v>
      </c>
      <c r="J366" s="18" t="s">
        <v>154</v>
      </c>
      <c r="K366" s="18" t="s">
        <v>154</v>
      </c>
      <c r="L366" s="18" t="s">
        <v>154</v>
      </c>
      <c r="M366" s="18" t="s">
        <v>154</v>
      </c>
      <c r="N366" s="18" t="s">
        <v>154</v>
      </c>
      <c r="O366" s="18" t="s">
        <v>154</v>
      </c>
      <c r="P366" s="18" t="s">
        <v>154</v>
      </c>
      <c r="Q366" s="18" t="s">
        <v>154</v>
      </c>
      <c r="R366" s="18" t="str">
        <f t="shared" si="92"/>
        <v>x</v>
      </c>
      <c r="S366" s="18" t="str">
        <f>I366</f>
        <v>x</v>
      </c>
      <c r="T366" s="22">
        <f t="shared" si="93"/>
        <v>0</v>
      </c>
      <c r="U366" s="101"/>
    </row>
    <row r="367" spans="1:21" s="1" customFormat="1" ht="25.5" x14ac:dyDescent="0.2">
      <c r="A367" s="8" t="s">
        <v>283</v>
      </c>
      <c r="B367" s="16" t="s">
        <v>301</v>
      </c>
      <c r="C367" s="10" t="s">
        <v>26</v>
      </c>
      <c r="D367" s="103">
        <v>0</v>
      </c>
      <c r="E367" s="103">
        <v>0</v>
      </c>
      <c r="F367" s="103">
        <v>0</v>
      </c>
      <c r="G367" s="103">
        <v>0</v>
      </c>
      <c r="H367" s="103">
        <v>0</v>
      </c>
      <c r="I367" s="103">
        <v>0</v>
      </c>
      <c r="J367" s="103">
        <v>0</v>
      </c>
      <c r="K367" s="103">
        <v>0</v>
      </c>
      <c r="L367" s="103">
        <v>0</v>
      </c>
      <c r="M367" s="103">
        <v>0</v>
      </c>
      <c r="N367" s="103">
        <v>0</v>
      </c>
      <c r="O367" s="103">
        <v>0</v>
      </c>
      <c r="P367" s="103">
        <v>0</v>
      </c>
      <c r="Q367" s="103">
        <v>0</v>
      </c>
      <c r="R367" s="103">
        <f t="shared" si="92"/>
        <v>0</v>
      </c>
      <c r="S367" s="103">
        <f t="shared" ref="S367:S376" si="95">I367+K367+M367+O367+Q367</f>
        <v>0</v>
      </c>
      <c r="T367" s="22">
        <f t="shared" si="93"/>
        <v>0</v>
      </c>
      <c r="U367" s="101"/>
    </row>
    <row r="368" spans="1:21" s="1" customFormat="1" ht="38.25" x14ac:dyDescent="0.2">
      <c r="A368" s="8" t="s">
        <v>284</v>
      </c>
      <c r="B368" s="13" t="s">
        <v>440</v>
      </c>
      <c r="C368" s="10" t="s">
        <v>26</v>
      </c>
      <c r="D368" s="103">
        <v>0</v>
      </c>
      <c r="E368" s="103">
        <v>0</v>
      </c>
      <c r="F368" s="103">
        <v>0</v>
      </c>
      <c r="G368" s="103">
        <v>0</v>
      </c>
      <c r="H368" s="103">
        <v>0</v>
      </c>
      <c r="I368" s="103">
        <v>0</v>
      </c>
      <c r="J368" s="103">
        <v>0</v>
      </c>
      <c r="K368" s="103">
        <v>0</v>
      </c>
      <c r="L368" s="103">
        <v>0</v>
      </c>
      <c r="M368" s="103">
        <v>0</v>
      </c>
      <c r="N368" s="103">
        <v>0</v>
      </c>
      <c r="O368" s="103">
        <v>0</v>
      </c>
      <c r="P368" s="103">
        <v>0</v>
      </c>
      <c r="Q368" s="103">
        <v>0</v>
      </c>
      <c r="R368" s="103">
        <f t="shared" si="92"/>
        <v>0</v>
      </c>
      <c r="S368" s="103">
        <f t="shared" si="95"/>
        <v>0</v>
      </c>
      <c r="T368" s="22">
        <f t="shared" si="93"/>
        <v>0</v>
      </c>
      <c r="U368" s="101"/>
    </row>
    <row r="369" spans="1:21" s="1" customFormat="1" ht="51" x14ac:dyDescent="0.2">
      <c r="A369" s="8" t="s">
        <v>285</v>
      </c>
      <c r="B369" s="13" t="s">
        <v>441</v>
      </c>
      <c r="C369" s="10" t="s">
        <v>26</v>
      </c>
      <c r="D369" s="103">
        <v>0</v>
      </c>
      <c r="E369" s="103">
        <v>0</v>
      </c>
      <c r="F369" s="103">
        <v>0</v>
      </c>
      <c r="G369" s="103">
        <v>0</v>
      </c>
      <c r="H369" s="103">
        <v>0</v>
      </c>
      <c r="I369" s="103">
        <v>0</v>
      </c>
      <c r="J369" s="103">
        <v>0</v>
      </c>
      <c r="K369" s="103">
        <v>0</v>
      </c>
      <c r="L369" s="103">
        <v>0</v>
      </c>
      <c r="M369" s="103">
        <v>0</v>
      </c>
      <c r="N369" s="103">
        <v>0</v>
      </c>
      <c r="O369" s="103">
        <v>0</v>
      </c>
      <c r="P369" s="103">
        <v>0</v>
      </c>
      <c r="Q369" s="103">
        <v>0</v>
      </c>
      <c r="R369" s="103">
        <f t="shared" si="92"/>
        <v>0</v>
      </c>
      <c r="S369" s="103">
        <f t="shared" si="95"/>
        <v>0</v>
      </c>
      <c r="T369" s="22">
        <f t="shared" si="93"/>
        <v>0</v>
      </c>
      <c r="U369" s="101"/>
    </row>
    <row r="370" spans="1:21" s="1" customFormat="1" ht="25.5" x14ac:dyDescent="0.2">
      <c r="A370" s="8" t="s">
        <v>286</v>
      </c>
      <c r="B370" s="13" t="s">
        <v>196</v>
      </c>
      <c r="C370" s="10" t="s">
        <v>26</v>
      </c>
      <c r="D370" s="103">
        <v>0</v>
      </c>
      <c r="E370" s="103">
        <v>0</v>
      </c>
      <c r="F370" s="103">
        <v>0</v>
      </c>
      <c r="G370" s="103">
        <v>0</v>
      </c>
      <c r="H370" s="103">
        <v>0</v>
      </c>
      <c r="I370" s="103">
        <v>0</v>
      </c>
      <c r="J370" s="103">
        <v>0</v>
      </c>
      <c r="K370" s="103">
        <v>0</v>
      </c>
      <c r="L370" s="103">
        <v>0</v>
      </c>
      <c r="M370" s="103">
        <v>0</v>
      </c>
      <c r="N370" s="103">
        <v>0</v>
      </c>
      <c r="O370" s="103">
        <v>0</v>
      </c>
      <c r="P370" s="103">
        <v>0</v>
      </c>
      <c r="Q370" s="103">
        <v>0</v>
      </c>
      <c r="R370" s="103">
        <f t="shared" si="92"/>
        <v>0</v>
      </c>
      <c r="S370" s="103">
        <f t="shared" si="95"/>
        <v>0</v>
      </c>
      <c r="T370" s="22">
        <f t="shared" si="93"/>
        <v>0</v>
      </c>
      <c r="U370" s="101"/>
    </row>
    <row r="371" spans="1:21" s="1" customFormat="1" x14ac:dyDescent="0.2">
      <c r="A371" s="8" t="s">
        <v>287</v>
      </c>
      <c r="B371" s="16" t="s">
        <v>300</v>
      </c>
      <c r="C371" s="10" t="s">
        <v>706</v>
      </c>
      <c r="D371" s="103">
        <v>0</v>
      </c>
      <c r="E371" s="103">
        <v>0</v>
      </c>
      <c r="F371" s="103">
        <v>0</v>
      </c>
      <c r="G371" s="103">
        <v>0</v>
      </c>
      <c r="H371" s="103">
        <v>0</v>
      </c>
      <c r="I371" s="103">
        <v>0</v>
      </c>
      <c r="J371" s="103">
        <v>0</v>
      </c>
      <c r="K371" s="103">
        <v>0</v>
      </c>
      <c r="L371" s="103">
        <v>0</v>
      </c>
      <c r="M371" s="103">
        <v>0</v>
      </c>
      <c r="N371" s="103">
        <v>0</v>
      </c>
      <c r="O371" s="103">
        <v>0</v>
      </c>
      <c r="P371" s="103">
        <v>0</v>
      </c>
      <c r="Q371" s="103">
        <v>0</v>
      </c>
      <c r="R371" s="103">
        <f t="shared" si="92"/>
        <v>0</v>
      </c>
      <c r="S371" s="103">
        <f t="shared" si="95"/>
        <v>0</v>
      </c>
      <c r="T371" s="22">
        <f t="shared" si="93"/>
        <v>0</v>
      </c>
      <c r="U371" s="101"/>
    </row>
    <row r="372" spans="1:21" s="1" customFormat="1" ht="25.5" x14ac:dyDescent="0.2">
      <c r="A372" s="8" t="s">
        <v>288</v>
      </c>
      <c r="B372" s="13" t="s">
        <v>197</v>
      </c>
      <c r="C372" s="10" t="s">
        <v>706</v>
      </c>
      <c r="D372" s="103">
        <v>0</v>
      </c>
      <c r="E372" s="103">
        <v>0</v>
      </c>
      <c r="F372" s="103">
        <v>0</v>
      </c>
      <c r="G372" s="103">
        <v>0</v>
      </c>
      <c r="H372" s="103">
        <v>0</v>
      </c>
      <c r="I372" s="103">
        <v>0</v>
      </c>
      <c r="J372" s="103">
        <v>0</v>
      </c>
      <c r="K372" s="103">
        <v>0</v>
      </c>
      <c r="L372" s="103">
        <v>0</v>
      </c>
      <c r="M372" s="103">
        <v>0</v>
      </c>
      <c r="N372" s="103">
        <v>0</v>
      </c>
      <c r="O372" s="103">
        <v>0</v>
      </c>
      <c r="P372" s="103">
        <v>0</v>
      </c>
      <c r="Q372" s="103">
        <v>0</v>
      </c>
      <c r="R372" s="103">
        <f t="shared" si="92"/>
        <v>0</v>
      </c>
      <c r="S372" s="103">
        <f t="shared" si="95"/>
        <v>0</v>
      </c>
      <c r="T372" s="22">
        <f t="shared" si="93"/>
        <v>0</v>
      </c>
      <c r="U372" s="101"/>
    </row>
    <row r="373" spans="1:21" s="1" customFormat="1" x14ac:dyDescent="0.2">
      <c r="A373" s="8" t="s">
        <v>289</v>
      </c>
      <c r="B373" s="13" t="s">
        <v>198</v>
      </c>
      <c r="C373" s="10" t="s">
        <v>706</v>
      </c>
      <c r="D373" s="103">
        <v>0</v>
      </c>
      <c r="E373" s="103">
        <v>0</v>
      </c>
      <c r="F373" s="103">
        <v>0</v>
      </c>
      <c r="G373" s="103">
        <v>0</v>
      </c>
      <c r="H373" s="103">
        <v>0</v>
      </c>
      <c r="I373" s="103">
        <v>0</v>
      </c>
      <c r="J373" s="103">
        <v>0</v>
      </c>
      <c r="K373" s="103">
        <v>0</v>
      </c>
      <c r="L373" s="103">
        <v>0</v>
      </c>
      <c r="M373" s="103">
        <v>0</v>
      </c>
      <c r="N373" s="103">
        <v>0</v>
      </c>
      <c r="O373" s="103">
        <v>0</v>
      </c>
      <c r="P373" s="103">
        <v>0</v>
      </c>
      <c r="Q373" s="103">
        <v>0</v>
      </c>
      <c r="R373" s="103">
        <f t="shared" si="92"/>
        <v>0</v>
      </c>
      <c r="S373" s="103">
        <f t="shared" si="95"/>
        <v>0</v>
      </c>
      <c r="T373" s="22">
        <f t="shared" si="93"/>
        <v>0</v>
      </c>
      <c r="U373" s="101"/>
    </row>
    <row r="374" spans="1:21" s="1" customFormat="1" ht="25.5" x14ac:dyDescent="0.2">
      <c r="A374" s="8" t="s">
        <v>290</v>
      </c>
      <c r="B374" s="16" t="s">
        <v>299</v>
      </c>
      <c r="C374" s="10" t="s">
        <v>312</v>
      </c>
      <c r="D374" s="103">
        <v>0</v>
      </c>
      <c r="E374" s="103">
        <v>0</v>
      </c>
      <c r="F374" s="103">
        <v>0</v>
      </c>
      <c r="G374" s="103">
        <v>0</v>
      </c>
      <c r="H374" s="103">
        <v>0</v>
      </c>
      <c r="I374" s="103">
        <v>0</v>
      </c>
      <c r="J374" s="103">
        <v>0</v>
      </c>
      <c r="K374" s="103">
        <v>0</v>
      </c>
      <c r="L374" s="103">
        <v>0</v>
      </c>
      <c r="M374" s="103">
        <v>0</v>
      </c>
      <c r="N374" s="103">
        <v>0</v>
      </c>
      <c r="O374" s="103">
        <v>0</v>
      </c>
      <c r="P374" s="103">
        <v>0</v>
      </c>
      <c r="Q374" s="103">
        <v>0</v>
      </c>
      <c r="R374" s="103">
        <f t="shared" si="92"/>
        <v>0</v>
      </c>
      <c r="S374" s="103">
        <f t="shared" si="95"/>
        <v>0</v>
      </c>
      <c r="T374" s="22">
        <f t="shared" si="93"/>
        <v>0</v>
      </c>
      <c r="U374" s="101"/>
    </row>
    <row r="375" spans="1:21" s="1" customFormat="1" x14ac:dyDescent="0.2">
      <c r="A375" s="8" t="s">
        <v>291</v>
      </c>
      <c r="B375" s="13" t="s">
        <v>194</v>
      </c>
      <c r="C375" s="10" t="s">
        <v>312</v>
      </c>
      <c r="D375" s="103">
        <v>0</v>
      </c>
      <c r="E375" s="103">
        <v>0</v>
      </c>
      <c r="F375" s="103">
        <v>0</v>
      </c>
      <c r="G375" s="103">
        <v>0</v>
      </c>
      <c r="H375" s="103">
        <v>0</v>
      </c>
      <c r="I375" s="103">
        <v>0</v>
      </c>
      <c r="J375" s="103">
        <v>0</v>
      </c>
      <c r="K375" s="103">
        <v>0</v>
      </c>
      <c r="L375" s="103">
        <v>0</v>
      </c>
      <c r="M375" s="103">
        <v>0</v>
      </c>
      <c r="N375" s="103">
        <v>0</v>
      </c>
      <c r="O375" s="103">
        <v>0</v>
      </c>
      <c r="P375" s="103">
        <v>0</v>
      </c>
      <c r="Q375" s="103">
        <v>0</v>
      </c>
      <c r="R375" s="103">
        <f t="shared" si="92"/>
        <v>0</v>
      </c>
      <c r="S375" s="103">
        <f t="shared" si="95"/>
        <v>0</v>
      </c>
      <c r="T375" s="22">
        <f t="shared" si="93"/>
        <v>0</v>
      </c>
      <c r="U375" s="101"/>
    </row>
    <row r="376" spans="1:21" s="1" customFormat="1" x14ac:dyDescent="0.2">
      <c r="A376" s="8" t="s">
        <v>292</v>
      </c>
      <c r="B376" s="13" t="s">
        <v>195</v>
      </c>
      <c r="C376" s="10" t="s">
        <v>312</v>
      </c>
      <c r="D376" s="103">
        <v>0</v>
      </c>
      <c r="E376" s="103">
        <v>0</v>
      </c>
      <c r="F376" s="103">
        <v>0</v>
      </c>
      <c r="G376" s="103">
        <v>0</v>
      </c>
      <c r="H376" s="103">
        <v>0</v>
      </c>
      <c r="I376" s="103">
        <v>0</v>
      </c>
      <c r="J376" s="103">
        <v>0</v>
      </c>
      <c r="K376" s="103">
        <v>0</v>
      </c>
      <c r="L376" s="103">
        <v>0</v>
      </c>
      <c r="M376" s="103">
        <v>0</v>
      </c>
      <c r="N376" s="103">
        <v>0</v>
      </c>
      <c r="O376" s="103">
        <v>0</v>
      </c>
      <c r="P376" s="103">
        <v>0</v>
      </c>
      <c r="Q376" s="103">
        <v>0</v>
      </c>
      <c r="R376" s="103">
        <f t="shared" si="92"/>
        <v>0</v>
      </c>
      <c r="S376" s="103">
        <f t="shared" si="95"/>
        <v>0</v>
      </c>
      <c r="T376" s="22">
        <f t="shared" si="93"/>
        <v>0</v>
      </c>
      <c r="U376" s="101"/>
    </row>
    <row r="377" spans="1:21" x14ac:dyDescent="0.2">
      <c r="A377" s="35" t="s">
        <v>293</v>
      </c>
      <c r="B377" s="40" t="s">
        <v>442</v>
      </c>
      <c r="C377" s="36" t="s">
        <v>707</v>
      </c>
      <c r="D377" s="108">
        <v>35</v>
      </c>
      <c r="E377" s="108">
        <v>34.694999999999993</v>
      </c>
      <c r="F377" s="108">
        <v>72</v>
      </c>
      <c r="G377" s="108">
        <v>34.1</v>
      </c>
      <c r="H377" s="108">
        <v>72</v>
      </c>
      <c r="I377" s="108">
        <v>35</v>
      </c>
      <c r="J377" s="103">
        <v>0</v>
      </c>
      <c r="K377" s="109">
        <v>38</v>
      </c>
      <c r="L377" s="18">
        <v>0</v>
      </c>
      <c r="M377" s="109">
        <f>K377</f>
        <v>38</v>
      </c>
      <c r="N377" s="18">
        <v>0</v>
      </c>
      <c r="O377" s="109">
        <f>M377</f>
        <v>38</v>
      </c>
      <c r="P377" s="109">
        <v>0</v>
      </c>
      <c r="Q377" s="109">
        <f>O377</f>
        <v>38</v>
      </c>
      <c r="R377" s="108">
        <f t="shared" si="92"/>
        <v>72</v>
      </c>
      <c r="S377" s="109">
        <f>(I377+K377+M377+O377+Q377)/5</f>
        <v>37.4</v>
      </c>
      <c r="T377" s="22">
        <f t="shared" si="93"/>
        <v>544.19499999999994</v>
      </c>
      <c r="U377" s="101"/>
    </row>
    <row r="378" spans="1:21" ht="12.75" customHeight="1" x14ac:dyDescent="0.2">
      <c r="A378" s="136" t="s">
        <v>684</v>
      </c>
      <c r="B378" s="136"/>
      <c r="C378" s="136"/>
      <c r="D378" s="136"/>
      <c r="E378" s="136"/>
      <c r="F378" s="136"/>
      <c r="G378" s="136"/>
      <c r="H378" s="136"/>
      <c r="I378" s="136"/>
      <c r="J378" s="136"/>
      <c r="K378" s="136"/>
      <c r="L378" s="136"/>
      <c r="M378" s="136"/>
      <c r="N378" s="136"/>
      <c r="O378" s="136"/>
      <c r="P378" s="136"/>
      <c r="Q378" s="136"/>
      <c r="R378" s="136"/>
      <c r="S378" s="136"/>
      <c r="T378" s="22" t="s">
        <v>154</v>
      </c>
      <c r="U378" s="101"/>
    </row>
    <row r="379" spans="1:21" x14ac:dyDescent="0.2">
      <c r="A379" s="137"/>
      <c r="B379" s="137"/>
      <c r="C379" s="137"/>
      <c r="D379" s="137"/>
      <c r="E379" s="137"/>
      <c r="F379" s="137"/>
      <c r="G379" s="137"/>
      <c r="H379" s="137"/>
      <c r="I379" s="137"/>
      <c r="J379" s="137"/>
      <c r="K379" s="137"/>
      <c r="L379" s="137"/>
      <c r="M379" s="137"/>
      <c r="N379" s="137"/>
      <c r="O379" s="137"/>
      <c r="P379" s="137"/>
      <c r="Q379" s="137"/>
      <c r="R379" s="137"/>
      <c r="S379" s="137"/>
      <c r="T379" s="22" t="s">
        <v>154</v>
      </c>
      <c r="U379" s="101"/>
    </row>
    <row r="380" spans="1:21" ht="51.75" customHeight="1" x14ac:dyDescent="0.2">
      <c r="A380" s="130" t="s">
        <v>0</v>
      </c>
      <c r="B380" s="129" t="s">
        <v>1</v>
      </c>
      <c r="C380" s="129" t="s">
        <v>167</v>
      </c>
      <c r="D380" s="117" t="s">
        <v>738</v>
      </c>
      <c r="E380" s="117" t="s">
        <v>730</v>
      </c>
      <c r="F380" s="129" t="s">
        <v>729</v>
      </c>
      <c r="G380" s="129"/>
      <c r="H380" s="129" t="s">
        <v>724</v>
      </c>
      <c r="I380" s="129"/>
      <c r="J380" s="129" t="s">
        <v>725</v>
      </c>
      <c r="K380" s="129"/>
      <c r="L380" s="129" t="s">
        <v>726</v>
      </c>
      <c r="M380" s="129"/>
      <c r="N380" s="129" t="s">
        <v>727</v>
      </c>
      <c r="O380" s="129"/>
      <c r="P380" s="129" t="s">
        <v>731</v>
      </c>
      <c r="Q380" s="129"/>
      <c r="R380" s="129" t="s">
        <v>852</v>
      </c>
      <c r="S380" s="129"/>
      <c r="T380" s="22" t="s">
        <v>154</v>
      </c>
      <c r="U380" s="101"/>
    </row>
    <row r="381" spans="1:21" ht="51" x14ac:dyDescent="0.2">
      <c r="A381" s="130"/>
      <c r="B381" s="129"/>
      <c r="C381" s="129"/>
      <c r="D381" s="117" t="s">
        <v>65</v>
      </c>
      <c r="E381" s="117" t="s">
        <v>65</v>
      </c>
      <c r="F381" s="117" t="s">
        <v>853</v>
      </c>
      <c r="G381" s="117" t="s">
        <v>65</v>
      </c>
      <c r="H381" s="100" t="s">
        <v>853</v>
      </c>
      <c r="I381" s="117" t="s">
        <v>168</v>
      </c>
      <c r="J381" s="117" t="s">
        <v>642</v>
      </c>
      <c r="K381" s="117" t="s">
        <v>168</v>
      </c>
      <c r="L381" s="117" t="s">
        <v>642</v>
      </c>
      <c r="M381" s="117" t="s">
        <v>168</v>
      </c>
      <c r="N381" s="117" t="s">
        <v>642</v>
      </c>
      <c r="O381" s="117" t="s">
        <v>168</v>
      </c>
      <c r="P381" s="117" t="s">
        <v>642</v>
      </c>
      <c r="Q381" s="117" t="s">
        <v>168</v>
      </c>
      <c r="R381" s="100" t="s">
        <v>853</v>
      </c>
      <c r="S381" s="117" t="s">
        <v>168</v>
      </c>
      <c r="T381" s="22" t="s">
        <v>154</v>
      </c>
      <c r="U381" s="101"/>
    </row>
    <row r="382" spans="1:21" s="42" customFormat="1" x14ac:dyDescent="0.2">
      <c r="A382" s="118">
        <v>1</v>
      </c>
      <c r="B382" s="117">
        <v>2</v>
      </c>
      <c r="C382" s="117">
        <v>3</v>
      </c>
      <c r="D382" s="119" t="s">
        <v>42</v>
      </c>
      <c r="E382" s="119" t="s">
        <v>45</v>
      </c>
      <c r="F382" s="119" t="s">
        <v>643</v>
      </c>
      <c r="G382" s="119" t="s">
        <v>739</v>
      </c>
      <c r="H382" s="119" t="s">
        <v>644</v>
      </c>
      <c r="I382" s="119" t="s">
        <v>645</v>
      </c>
      <c r="J382" s="119" t="s">
        <v>646</v>
      </c>
      <c r="K382" s="119" t="s">
        <v>647</v>
      </c>
      <c r="L382" s="119" t="s">
        <v>648</v>
      </c>
      <c r="M382" s="119" t="s">
        <v>649</v>
      </c>
      <c r="N382" s="119" t="s">
        <v>650</v>
      </c>
      <c r="O382" s="119" t="s">
        <v>728</v>
      </c>
      <c r="P382" s="119" t="s">
        <v>732</v>
      </c>
      <c r="Q382" s="119" t="s">
        <v>733</v>
      </c>
      <c r="R382" s="120" t="s">
        <v>651</v>
      </c>
      <c r="S382" s="100">
        <v>6</v>
      </c>
      <c r="T382" s="22" t="s">
        <v>154</v>
      </c>
      <c r="U382" s="101"/>
    </row>
    <row r="383" spans="1:21" ht="12.75" customHeight="1" x14ac:dyDescent="0.2">
      <c r="A383" s="135" t="s">
        <v>717</v>
      </c>
      <c r="B383" s="135"/>
      <c r="C383" s="63" t="s">
        <v>312</v>
      </c>
      <c r="D383" s="110">
        <f t="shared" ref="D383:Q383" si="96">D384</f>
        <v>4.1969142700000006</v>
      </c>
      <c r="E383" s="110">
        <f t="shared" si="96"/>
        <v>4.1969142700000006</v>
      </c>
      <c r="F383" s="110">
        <f t="shared" si="96"/>
        <v>4.851</v>
      </c>
      <c r="G383" s="110">
        <f t="shared" si="96"/>
        <v>1.64934</v>
      </c>
      <c r="H383" s="110">
        <f t="shared" si="96"/>
        <v>9.4309215000000002</v>
      </c>
      <c r="I383" s="110">
        <f t="shared" si="96"/>
        <v>8.6816246100000001</v>
      </c>
      <c r="J383" s="121">
        <v>0</v>
      </c>
      <c r="K383" s="110">
        <f t="shared" si="96"/>
        <v>9.1731801449333368</v>
      </c>
      <c r="L383" s="122">
        <v>0</v>
      </c>
      <c r="M383" s="110">
        <f t="shared" si="96"/>
        <v>11.162284535066664</v>
      </c>
      <c r="N383" s="122">
        <v>0</v>
      </c>
      <c r="O383" s="110">
        <f t="shared" si="96"/>
        <v>1.1477026100000001</v>
      </c>
      <c r="P383" s="122">
        <v>0</v>
      </c>
      <c r="Q383" s="110">
        <f t="shared" si="96"/>
        <v>1.19820152</v>
      </c>
      <c r="R383" s="110">
        <f t="shared" ref="R383:R446" si="97">H383</f>
        <v>9.4309215000000002</v>
      </c>
      <c r="S383" s="110">
        <f t="shared" ref="S383:S446" si="98">I383+K383+M383+O383+Q383</f>
        <v>31.362993420000002</v>
      </c>
      <c r="T383" s="22">
        <f t="shared" si="93"/>
        <v>96.481998379999993</v>
      </c>
      <c r="U383" s="101"/>
    </row>
    <row r="384" spans="1:21" x14ac:dyDescent="0.2">
      <c r="A384" s="35" t="s">
        <v>8</v>
      </c>
      <c r="B384" s="43" t="s">
        <v>604</v>
      </c>
      <c r="C384" s="36" t="s">
        <v>312</v>
      </c>
      <c r="D384" s="111">
        <f t="shared" ref="D384:O384" si="99">D385+D409</f>
        <v>4.1969142700000006</v>
      </c>
      <c r="E384" s="111">
        <f t="shared" si="99"/>
        <v>4.1969142700000006</v>
      </c>
      <c r="F384" s="111">
        <f t="shared" si="99"/>
        <v>4.851</v>
      </c>
      <c r="G384" s="111">
        <f t="shared" si="99"/>
        <v>1.64934</v>
      </c>
      <c r="H384" s="111">
        <f t="shared" si="99"/>
        <v>9.4309215000000002</v>
      </c>
      <c r="I384" s="111">
        <f t="shared" si="99"/>
        <v>8.6816246100000001</v>
      </c>
      <c r="J384" s="103">
        <v>0</v>
      </c>
      <c r="K384" s="111">
        <f t="shared" ref="K384" si="100">K385+K409</f>
        <v>9.1731801449333368</v>
      </c>
      <c r="L384" s="18">
        <v>0</v>
      </c>
      <c r="M384" s="111">
        <f t="shared" ref="M384" si="101">M385+M409</f>
        <v>11.162284535066664</v>
      </c>
      <c r="N384" s="18">
        <v>0</v>
      </c>
      <c r="O384" s="111">
        <f t="shared" si="99"/>
        <v>1.1477026100000001</v>
      </c>
      <c r="P384" s="18">
        <v>0</v>
      </c>
      <c r="Q384" s="111">
        <f t="shared" ref="Q384" si="102">Q385+Q409</f>
        <v>1.19820152</v>
      </c>
      <c r="R384" s="111">
        <f t="shared" si="97"/>
        <v>9.4309215000000002</v>
      </c>
      <c r="S384" s="111">
        <f t="shared" si="98"/>
        <v>31.362993420000002</v>
      </c>
      <c r="T384" s="22">
        <f t="shared" si="93"/>
        <v>96.481998379999993</v>
      </c>
      <c r="U384" s="101"/>
    </row>
    <row r="385" spans="1:21" x14ac:dyDescent="0.2">
      <c r="A385" s="35" t="s">
        <v>9</v>
      </c>
      <c r="B385" s="23" t="s">
        <v>66</v>
      </c>
      <c r="C385" s="36" t="s">
        <v>312</v>
      </c>
      <c r="D385" s="111">
        <f t="shared" ref="D385:Q385" si="103">D386</f>
        <v>3.9349643879061067</v>
      </c>
      <c r="E385" s="111">
        <f t="shared" si="103"/>
        <v>3.9349643879061067</v>
      </c>
      <c r="F385" s="111">
        <f t="shared" si="103"/>
        <v>4.5890501179061056</v>
      </c>
      <c r="G385" s="111">
        <f t="shared" si="103"/>
        <v>1.3873901179061061</v>
      </c>
      <c r="H385" s="111">
        <f t="shared" si="103"/>
        <v>9.1689716179061058</v>
      </c>
      <c r="I385" s="111">
        <f t="shared" si="103"/>
        <v>4.0689632377904763</v>
      </c>
      <c r="J385" s="103">
        <v>0</v>
      </c>
      <c r="K385" s="111">
        <f t="shared" si="103"/>
        <v>4.81826012779048</v>
      </c>
      <c r="L385" s="18">
        <v>0</v>
      </c>
      <c r="M385" s="111">
        <f t="shared" si="103"/>
        <v>4.1683513064952367</v>
      </c>
      <c r="N385" s="18">
        <v>0</v>
      </c>
      <c r="O385" s="111">
        <f t="shared" si="103"/>
        <v>0</v>
      </c>
      <c r="P385" s="18">
        <v>0</v>
      </c>
      <c r="Q385" s="111">
        <f t="shared" si="103"/>
        <v>0</v>
      </c>
      <c r="R385" s="111">
        <f t="shared" si="97"/>
        <v>9.1689716179061058</v>
      </c>
      <c r="S385" s="111">
        <f t="shared" si="98"/>
        <v>13.055574672076194</v>
      </c>
      <c r="T385" s="22">
        <f t="shared" si="93"/>
        <v>58.295461591589017</v>
      </c>
      <c r="U385" s="101"/>
    </row>
    <row r="386" spans="1:21" ht="25.5" x14ac:dyDescent="0.2">
      <c r="A386" s="35" t="s">
        <v>67</v>
      </c>
      <c r="B386" s="38" t="s">
        <v>522</v>
      </c>
      <c r="C386" s="36" t="s">
        <v>312</v>
      </c>
      <c r="D386" s="112">
        <f t="shared" ref="D386:I386" si="104">D399</f>
        <v>3.9349643879061067</v>
      </c>
      <c r="E386" s="112">
        <f t="shared" si="104"/>
        <v>3.9349643879061067</v>
      </c>
      <c r="F386" s="112">
        <f t="shared" si="104"/>
        <v>4.5890501179061056</v>
      </c>
      <c r="G386" s="112">
        <f t="shared" si="104"/>
        <v>1.3873901179061061</v>
      </c>
      <c r="H386" s="112">
        <f t="shared" si="104"/>
        <v>9.1689716179061058</v>
      </c>
      <c r="I386" s="112">
        <f t="shared" si="104"/>
        <v>4.0689632377904763</v>
      </c>
      <c r="J386" s="103">
        <v>0</v>
      </c>
      <c r="K386" s="112">
        <f t="shared" ref="K386" si="105">K399</f>
        <v>4.81826012779048</v>
      </c>
      <c r="L386" s="18">
        <v>0</v>
      </c>
      <c r="M386" s="112">
        <f t="shared" ref="M386:Q386" si="106">M399</f>
        <v>4.1683513064952367</v>
      </c>
      <c r="N386" s="18">
        <v>0</v>
      </c>
      <c r="O386" s="112">
        <f t="shared" si="106"/>
        <v>0</v>
      </c>
      <c r="P386" s="18">
        <v>0</v>
      </c>
      <c r="Q386" s="112">
        <f t="shared" si="106"/>
        <v>0</v>
      </c>
      <c r="R386" s="112">
        <f t="shared" si="97"/>
        <v>9.1689716179061058</v>
      </c>
      <c r="S386" s="112">
        <f t="shared" si="98"/>
        <v>13.055574672076194</v>
      </c>
      <c r="T386" s="22">
        <f t="shared" si="93"/>
        <v>58.295461591589017</v>
      </c>
      <c r="U386" s="101"/>
    </row>
    <row r="387" spans="1:21" x14ac:dyDescent="0.2">
      <c r="A387" s="35" t="s">
        <v>155</v>
      </c>
      <c r="B387" s="39" t="s">
        <v>444</v>
      </c>
      <c r="C387" s="36" t="s">
        <v>312</v>
      </c>
      <c r="D387" s="112">
        <v>0</v>
      </c>
      <c r="E387" s="112">
        <v>0</v>
      </c>
      <c r="F387" s="112">
        <v>0</v>
      </c>
      <c r="G387" s="112">
        <v>0</v>
      </c>
      <c r="H387" s="112">
        <v>0</v>
      </c>
      <c r="I387" s="112">
        <v>0</v>
      </c>
      <c r="J387" s="103">
        <v>0</v>
      </c>
      <c r="K387" s="112">
        <v>0</v>
      </c>
      <c r="L387" s="112">
        <v>0</v>
      </c>
      <c r="M387" s="112">
        <v>0</v>
      </c>
      <c r="N387" s="112">
        <v>0</v>
      </c>
      <c r="O387" s="112">
        <v>0</v>
      </c>
      <c r="P387" s="112">
        <v>0</v>
      </c>
      <c r="Q387" s="112">
        <v>0</v>
      </c>
      <c r="R387" s="112">
        <f t="shared" si="97"/>
        <v>0</v>
      </c>
      <c r="S387" s="112">
        <f t="shared" si="98"/>
        <v>0</v>
      </c>
      <c r="T387" s="22">
        <f t="shared" si="93"/>
        <v>0</v>
      </c>
      <c r="U387" s="101"/>
    </row>
    <row r="388" spans="1:21" ht="25.5" x14ac:dyDescent="0.2">
      <c r="A388" s="35" t="s">
        <v>479</v>
      </c>
      <c r="B388" s="44" t="s">
        <v>461</v>
      </c>
      <c r="C388" s="36" t="s">
        <v>312</v>
      </c>
      <c r="D388" s="112">
        <v>0</v>
      </c>
      <c r="E388" s="112">
        <v>0</v>
      </c>
      <c r="F388" s="112">
        <v>0</v>
      </c>
      <c r="G388" s="112">
        <v>0</v>
      </c>
      <c r="H388" s="112">
        <v>0</v>
      </c>
      <c r="I388" s="112">
        <v>0</v>
      </c>
      <c r="J388" s="103">
        <v>0</v>
      </c>
      <c r="K388" s="112">
        <v>0</v>
      </c>
      <c r="L388" s="112">
        <v>0</v>
      </c>
      <c r="M388" s="112">
        <v>0</v>
      </c>
      <c r="N388" s="112">
        <v>0</v>
      </c>
      <c r="O388" s="112">
        <v>0</v>
      </c>
      <c r="P388" s="112">
        <v>0</v>
      </c>
      <c r="Q388" s="112">
        <v>0</v>
      </c>
      <c r="R388" s="112">
        <f t="shared" si="97"/>
        <v>0</v>
      </c>
      <c r="S388" s="112">
        <f t="shared" si="98"/>
        <v>0</v>
      </c>
      <c r="T388" s="22">
        <f t="shared" si="93"/>
        <v>0</v>
      </c>
      <c r="U388" s="101"/>
    </row>
    <row r="389" spans="1:21" ht="25.5" x14ac:dyDescent="0.2">
      <c r="A389" s="35" t="s">
        <v>480</v>
      </c>
      <c r="B389" s="44" t="s">
        <v>462</v>
      </c>
      <c r="C389" s="36" t="s">
        <v>312</v>
      </c>
      <c r="D389" s="112">
        <v>0</v>
      </c>
      <c r="E389" s="112">
        <v>0</v>
      </c>
      <c r="F389" s="112">
        <v>0</v>
      </c>
      <c r="G389" s="112">
        <v>0</v>
      </c>
      <c r="H389" s="112">
        <v>0</v>
      </c>
      <c r="I389" s="112">
        <v>0</v>
      </c>
      <c r="J389" s="103">
        <v>0</v>
      </c>
      <c r="K389" s="112">
        <v>0</v>
      </c>
      <c r="L389" s="112">
        <v>0</v>
      </c>
      <c r="M389" s="112">
        <v>0</v>
      </c>
      <c r="N389" s="112">
        <v>0</v>
      </c>
      <c r="O389" s="112">
        <v>0</v>
      </c>
      <c r="P389" s="112">
        <v>0</v>
      </c>
      <c r="Q389" s="112">
        <v>0</v>
      </c>
      <c r="R389" s="112">
        <f t="shared" si="97"/>
        <v>0</v>
      </c>
      <c r="S389" s="112">
        <f t="shared" si="98"/>
        <v>0</v>
      </c>
      <c r="T389" s="22">
        <f t="shared" si="93"/>
        <v>0</v>
      </c>
      <c r="U389" s="101"/>
    </row>
    <row r="390" spans="1:21" ht="25.5" x14ac:dyDescent="0.2">
      <c r="A390" s="35" t="s">
        <v>523</v>
      </c>
      <c r="B390" s="44" t="s">
        <v>447</v>
      </c>
      <c r="C390" s="36" t="s">
        <v>312</v>
      </c>
      <c r="D390" s="112">
        <v>0</v>
      </c>
      <c r="E390" s="112">
        <v>0</v>
      </c>
      <c r="F390" s="112">
        <v>0</v>
      </c>
      <c r="G390" s="112">
        <v>0</v>
      </c>
      <c r="H390" s="112">
        <v>0</v>
      </c>
      <c r="I390" s="112">
        <v>0</v>
      </c>
      <c r="J390" s="103">
        <v>0</v>
      </c>
      <c r="K390" s="112">
        <v>0</v>
      </c>
      <c r="L390" s="112">
        <v>0</v>
      </c>
      <c r="M390" s="112">
        <v>0</v>
      </c>
      <c r="N390" s="112">
        <v>0</v>
      </c>
      <c r="O390" s="112">
        <v>0</v>
      </c>
      <c r="P390" s="112">
        <v>0</v>
      </c>
      <c r="Q390" s="112">
        <v>0</v>
      </c>
      <c r="R390" s="112">
        <f t="shared" si="97"/>
        <v>0</v>
      </c>
      <c r="S390" s="112">
        <f t="shared" si="98"/>
        <v>0</v>
      </c>
      <c r="T390" s="22">
        <f t="shared" si="93"/>
        <v>0</v>
      </c>
      <c r="U390" s="101"/>
    </row>
    <row r="391" spans="1:21" x14ac:dyDescent="0.2">
      <c r="A391" s="35" t="s">
        <v>156</v>
      </c>
      <c r="B391" s="39" t="s">
        <v>623</v>
      </c>
      <c r="C391" s="36" t="s">
        <v>312</v>
      </c>
      <c r="D391" s="112">
        <v>0</v>
      </c>
      <c r="E391" s="112">
        <v>0</v>
      </c>
      <c r="F391" s="112">
        <v>0</v>
      </c>
      <c r="G391" s="112">
        <v>0</v>
      </c>
      <c r="H391" s="112">
        <v>0</v>
      </c>
      <c r="I391" s="112">
        <v>0</v>
      </c>
      <c r="J391" s="103">
        <v>0</v>
      </c>
      <c r="K391" s="112">
        <v>0</v>
      </c>
      <c r="L391" s="112">
        <v>0</v>
      </c>
      <c r="M391" s="112">
        <v>0</v>
      </c>
      <c r="N391" s="112">
        <v>0</v>
      </c>
      <c r="O391" s="112">
        <v>0</v>
      </c>
      <c r="P391" s="112">
        <v>0</v>
      </c>
      <c r="Q391" s="112">
        <v>0</v>
      </c>
      <c r="R391" s="112">
        <f t="shared" si="97"/>
        <v>0</v>
      </c>
      <c r="S391" s="112">
        <f t="shared" si="98"/>
        <v>0</v>
      </c>
      <c r="T391" s="22">
        <f t="shared" si="93"/>
        <v>0</v>
      </c>
      <c r="U391" s="101"/>
    </row>
    <row r="392" spans="1:21" x14ac:dyDescent="0.2">
      <c r="A392" s="35" t="s">
        <v>157</v>
      </c>
      <c r="B392" s="39" t="s">
        <v>445</v>
      </c>
      <c r="C392" s="36" t="s">
        <v>312</v>
      </c>
      <c r="D392" s="112">
        <v>0</v>
      </c>
      <c r="E392" s="112">
        <v>0</v>
      </c>
      <c r="F392" s="112">
        <v>0</v>
      </c>
      <c r="G392" s="112">
        <v>0</v>
      </c>
      <c r="H392" s="112">
        <v>0</v>
      </c>
      <c r="I392" s="112">
        <v>0</v>
      </c>
      <c r="J392" s="103">
        <v>0</v>
      </c>
      <c r="K392" s="112">
        <v>0</v>
      </c>
      <c r="L392" s="112">
        <v>0</v>
      </c>
      <c r="M392" s="112">
        <v>0</v>
      </c>
      <c r="N392" s="112">
        <v>0</v>
      </c>
      <c r="O392" s="112">
        <v>0</v>
      </c>
      <c r="P392" s="112">
        <v>0</v>
      </c>
      <c r="Q392" s="112">
        <v>0</v>
      </c>
      <c r="R392" s="112">
        <f t="shared" si="97"/>
        <v>0</v>
      </c>
      <c r="S392" s="112">
        <f t="shared" si="98"/>
        <v>0</v>
      </c>
      <c r="T392" s="22">
        <f t="shared" si="93"/>
        <v>0</v>
      </c>
      <c r="U392" s="101"/>
    </row>
    <row r="393" spans="1:21" x14ac:dyDescent="0.2">
      <c r="A393" s="35" t="s">
        <v>158</v>
      </c>
      <c r="B393" s="39" t="s">
        <v>615</v>
      </c>
      <c r="C393" s="36" t="s">
        <v>312</v>
      </c>
      <c r="D393" s="112">
        <v>0</v>
      </c>
      <c r="E393" s="112">
        <v>0</v>
      </c>
      <c r="F393" s="112">
        <v>0</v>
      </c>
      <c r="G393" s="112">
        <v>0</v>
      </c>
      <c r="H393" s="112">
        <v>0</v>
      </c>
      <c r="I393" s="112">
        <v>0</v>
      </c>
      <c r="J393" s="103">
        <v>0</v>
      </c>
      <c r="K393" s="112">
        <v>0</v>
      </c>
      <c r="L393" s="112">
        <v>0</v>
      </c>
      <c r="M393" s="112">
        <v>0</v>
      </c>
      <c r="N393" s="112">
        <v>0</v>
      </c>
      <c r="O393" s="112">
        <v>0</v>
      </c>
      <c r="P393" s="112">
        <v>0</v>
      </c>
      <c r="Q393" s="112">
        <v>0</v>
      </c>
      <c r="R393" s="112">
        <f t="shared" si="97"/>
        <v>0</v>
      </c>
      <c r="S393" s="112">
        <f t="shared" si="98"/>
        <v>0</v>
      </c>
      <c r="T393" s="22">
        <f t="shared" si="93"/>
        <v>0</v>
      </c>
      <c r="U393" s="101"/>
    </row>
    <row r="394" spans="1:21" x14ac:dyDescent="0.2">
      <c r="A394" s="35" t="s">
        <v>159</v>
      </c>
      <c r="B394" s="39" t="s">
        <v>70</v>
      </c>
      <c r="C394" s="36" t="s">
        <v>312</v>
      </c>
      <c r="D394" s="112">
        <v>0</v>
      </c>
      <c r="E394" s="112">
        <v>0</v>
      </c>
      <c r="F394" s="112">
        <v>0</v>
      </c>
      <c r="G394" s="112">
        <v>0</v>
      </c>
      <c r="H394" s="112">
        <v>0</v>
      </c>
      <c r="I394" s="112">
        <v>0</v>
      </c>
      <c r="J394" s="103">
        <v>0</v>
      </c>
      <c r="K394" s="112">
        <v>0</v>
      </c>
      <c r="L394" s="112">
        <v>0</v>
      </c>
      <c r="M394" s="112">
        <v>0</v>
      </c>
      <c r="N394" s="112">
        <v>0</v>
      </c>
      <c r="O394" s="112">
        <v>0</v>
      </c>
      <c r="P394" s="112">
        <v>0</v>
      </c>
      <c r="Q394" s="112">
        <v>0</v>
      </c>
      <c r="R394" s="112">
        <f t="shared" si="97"/>
        <v>0</v>
      </c>
      <c r="S394" s="112">
        <f t="shared" si="98"/>
        <v>0</v>
      </c>
      <c r="T394" s="22">
        <f t="shared" si="93"/>
        <v>0</v>
      </c>
      <c r="U394" s="101"/>
    </row>
    <row r="395" spans="1:21" ht="25.5" x14ac:dyDescent="0.2">
      <c r="A395" s="35" t="s">
        <v>524</v>
      </c>
      <c r="B395" s="44" t="s">
        <v>521</v>
      </c>
      <c r="C395" s="36" t="s">
        <v>312</v>
      </c>
      <c r="D395" s="112">
        <v>0</v>
      </c>
      <c r="E395" s="112">
        <v>0</v>
      </c>
      <c r="F395" s="112">
        <v>0</v>
      </c>
      <c r="G395" s="112">
        <v>0</v>
      </c>
      <c r="H395" s="112">
        <v>0</v>
      </c>
      <c r="I395" s="112">
        <v>0</v>
      </c>
      <c r="J395" s="103">
        <v>0</v>
      </c>
      <c r="K395" s="112">
        <v>0</v>
      </c>
      <c r="L395" s="112">
        <v>0</v>
      </c>
      <c r="M395" s="112">
        <v>0</v>
      </c>
      <c r="N395" s="112">
        <v>0</v>
      </c>
      <c r="O395" s="112">
        <v>0</v>
      </c>
      <c r="P395" s="112">
        <v>0</v>
      </c>
      <c r="Q395" s="112">
        <v>0</v>
      </c>
      <c r="R395" s="112">
        <f t="shared" si="97"/>
        <v>0</v>
      </c>
      <c r="S395" s="112">
        <f t="shared" si="98"/>
        <v>0</v>
      </c>
      <c r="T395" s="22">
        <f t="shared" si="93"/>
        <v>0</v>
      </c>
      <c r="U395" s="101"/>
    </row>
    <row r="396" spans="1:21" x14ac:dyDescent="0.2">
      <c r="A396" s="35" t="s">
        <v>525</v>
      </c>
      <c r="B396" s="44" t="s">
        <v>567</v>
      </c>
      <c r="C396" s="36" t="s">
        <v>312</v>
      </c>
      <c r="D396" s="112">
        <v>0</v>
      </c>
      <c r="E396" s="112">
        <v>0</v>
      </c>
      <c r="F396" s="112">
        <v>0</v>
      </c>
      <c r="G396" s="112">
        <v>0</v>
      </c>
      <c r="H396" s="112">
        <v>0</v>
      </c>
      <c r="I396" s="112">
        <v>0</v>
      </c>
      <c r="J396" s="103">
        <v>0</v>
      </c>
      <c r="K396" s="112">
        <v>0</v>
      </c>
      <c r="L396" s="112">
        <v>0</v>
      </c>
      <c r="M396" s="112">
        <v>0</v>
      </c>
      <c r="N396" s="112">
        <v>0</v>
      </c>
      <c r="O396" s="112">
        <v>0</v>
      </c>
      <c r="P396" s="112">
        <v>0</v>
      </c>
      <c r="Q396" s="112">
        <v>0</v>
      </c>
      <c r="R396" s="112">
        <f t="shared" si="97"/>
        <v>0</v>
      </c>
      <c r="S396" s="112">
        <f t="shared" si="98"/>
        <v>0</v>
      </c>
      <c r="T396" s="22">
        <f t="shared" si="93"/>
        <v>0</v>
      </c>
      <c r="U396" s="101"/>
    </row>
    <row r="397" spans="1:21" x14ac:dyDescent="0.2">
      <c r="A397" s="35" t="s">
        <v>526</v>
      </c>
      <c r="B397" s="44" t="s">
        <v>294</v>
      </c>
      <c r="C397" s="36" t="s">
        <v>312</v>
      </c>
      <c r="D397" s="112">
        <v>0</v>
      </c>
      <c r="E397" s="112">
        <v>0</v>
      </c>
      <c r="F397" s="112">
        <v>0</v>
      </c>
      <c r="G397" s="112">
        <v>0</v>
      </c>
      <c r="H397" s="112">
        <v>0</v>
      </c>
      <c r="I397" s="112">
        <v>0</v>
      </c>
      <c r="J397" s="103">
        <v>0</v>
      </c>
      <c r="K397" s="112">
        <v>0</v>
      </c>
      <c r="L397" s="112">
        <v>0</v>
      </c>
      <c r="M397" s="112">
        <v>0</v>
      </c>
      <c r="N397" s="112">
        <v>0</v>
      </c>
      <c r="O397" s="112">
        <v>0</v>
      </c>
      <c r="P397" s="112">
        <v>0</v>
      </c>
      <c r="Q397" s="112">
        <v>0</v>
      </c>
      <c r="R397" s="112">
        <f t="shared" si="97"/>
        <v>0</v>
      </c>
      <c r="S397" s="112">
        <f t="shared" si="98"/>
        <v>0</v>
      </c>
      <c r="T397" s="22">
        <f t="shared" si="93"/>
        <v>0</v>
      </c>
      <c r="U397" s="101"/>
    </row>
    <row r="398" spans="1:21" x14ac:dyDescent="0.2">
      <c r="A398" s="35" t="s">
        <v>527</v>
      </c>
      <c r="B398" s="44" t="s">
        <v>567</v>
      </c>
      <c r="C398" s="36" t="s">
        <v>312</v>
      </c>
      <c r="D398" s="112">
        <v>0</v>
      </c>
      <c r="E398" s="112">
        <v>0</v>
      </c>
      <c r="F398" s="112">
        <v>0</v>
      </c>
      <c r="G398" s="112">
        <v>0</v>
      </c>
      <c r="H398" s="112">
        <v>0</v>
      </c>
      <c r="I398" s="112">
        <v>0</v>
      </c>
      <c r="J398" s="103">
        <v>0</v>
      </c>
      <c r="K398" s="112">
        <v>0</v>
      </c>
      <c r="L398" s="112">
        <v>0</v>
      </c>
      <c r="M398" s="112">
        <v>0</v>
      </c>
      <c r="N398" s="112">
        <v>0</v>
      </c>
      <c r="O398" s="112">
        <v>0</v>
      </c>
      <c r="P398" s="112">
        <v>0</v>
      </c>
      <c r="Q398" s="112">
        <v>0</v>
      </c>
      <c r="R398" s="112">
        <f t="shared" si="97"/>
        <v>0</v>
      </c>
      <c r="S398" s="112">
        <f t="shared" si="98"/>
        <v>0</v>
      </c>
      <c r="T398" s="22">
        <f t="shared" si="93"/>
        <v>0</v>
      </c>
      <c r="U398" s="101"/>
    </row>
    <row r="399" spans="1:21" x14ac:dyDescent="0.2">
      <c r="A399" s="35" t="s">
        <v>160</v>
      </c>
      <c r="B399" s="39" t="s">
        <v>446</v>
      </c>
      <c r="C399" s="36" t="s">
        <v>312</v>
      </c>
      <c r="D399" s="112">
        <v>3.9349643879061067</v>
      </c>
      <c r="E399" s="112">
        <v>3.9349643879061067</v>
      </c>
      <c r="F399" s="112">
        <v>4.5890501179061056</v>
      </c>
      <c r="G399" s="112">
        <v>1.3873901179061061</v>
      </c>
      <c r="H399" s="112">
        <v>9.1689716179061058</v>
      </c>
      <c r="I399" s="112">
        <v>4.0689632377904763</v>
      </c>
      <c r="J399" s="103">
        <v>0</v>
      </c>
      <c r="K399" s="112">
        <f>[2]источники!$D$23</f>
        <v>4.81826012779048</v>
      </c>
      <c r="L399" s="18">
        <v>0</v>
      </c>
      <c r="M399" s="112">
        <f>[2]источники!$E$23</f>
        <v>4.1683513064952367</v>
      </c>
      <c r="N399" s="18">
        <v>0</v>
      </c>
      <c r="O399" s="112">
        <f>[2]источники!$F$23</f>
        <v>0</v>
      </c>
      <c r="P399" s="18">
        <v>0</v>
      </c>
      <c r="Q399" s="112">
        <f>[2]источники!$G$23</f>
        <v>0</v>
      </c>
      <c r="R399" s="112">
        <f t="shared" si="97"/>
        <v>9.1689716179061058</v>
      </c>
      <c r="S399" s="112">
        <f t="shared" si="98"/>
        <v>13.055574672076194</v>
      </c>
      <c r="T399" s="22">
        <f t="shared" si="93"/>
        <v>58.295461591589017</v>
      </c>
      <c r="U399" s="101"/>
    </row>
    <row r="400" spans="1:21" x14ac:dyDescent="0.2">
      <c r="A400" s="35" t="s">
        <v>180</v>
      </c>
      <c r="B400" s="39" t="s">
        <v>620</v>
      </c>
      <c r="C400" s="36" t="s">
        <v>312</v>
      </c>
      <c r="D400" s="112">
        <v>0</v>
      </c>
      <c r="E400" s="112">
        <v>0</v>
      </c>
      <c r="F400" s="112">
        <v>0</v>
      </c>
      <c r="G400" s="112">
        <v>0</v>
      </c>
      <c r="H400" s="112">
        <v>0</v>
      </c>
      <c r="I400" s="112">
        <v>0</v>
      </c>
      <c r="J400" s="103">
        <v>0</v>
      </c>
      <c r="K400" s="112">
        <v>0</v>
      </c>
      <c r="L400" s="112">
        <v>0</v>
      </c>
      <c r="M400" s="112">
        <v>0</v>
      </c>
      <c r="N400" s="112">
        <v>0</v>
      </c>
      <c r="O400" s="112">
        <v>0</v>
      </c>
      <c r="P400" s="112">
        <v>0</v>
      </c>
      <c r="Q400" s="112">
        <v>0</v>
      </c>
      <c r="R400" s="112">
        <f t="shared" si="97"/>
        <v>0</v>
      </c>
      <c r="S400" s="112">
        <f t="shared" si="98"/>
        <v>0</v>
      </c>
      <c r="T400" s="22">
        <f t="shared" si="93"/>
        <v>0</v>
      </c>
      <c r="U400" s="101"/>
    </row>
    <row r="401" spans="1:21" ht="25.5" x14ac:dyDescent="0.2">
      <c r="A401" s="35" t="s">
        <v>472</v>
      </c>
      <c r="B401" s="39" t="s">
        <v>605</v>
      </c>
      <c r="C401" s="36" t="s">
        <v>312</v>
      </c>
      <c r="D401" s="112">
        <v>0</v>
      </c>
      <c r="E401" s="112">
        <v>0</v>
      </c>
      <c r="F401" s="112">
        <v>0</v>
      </c>
      <c r="G401" s="112">
        <v>0</v>
      </c>
      <c r="H401" s="112">
        <v>0</v>
      </c>
      <c r="I401" s="112">
        <v>0</v>
      </c>
      <c r="J401" s="103">
        <v>0</v>
      </c>
      <c r="K401" s="112">
        <v>0</v>
      </c>
      <c r="L401" s="112">
        <v>0</v>
      </c>
      <c r="M401" s="112">
        <v>0</v>
      </c>
      <c r="N401" s="112">
        <v>0</v>
      </c>
      <c r="O401" s="112">
        <v>0</v>
      </c>
      <c r="P401" s="112">
        <v>0</v>
      </c>
      <c r="Q401" s="112">
        <v>0</v>
      </c>
      <c r="R401" s="112">
        <f t="shared" si="97"/>
        <v>0</v>
      </c>
      <c r="S401" s="112">
        <f t="shared" si="98"/>
        <v>0</v>
      </c>
      <c r="T401" s="22">
        <f t="shared" si="93"/>
        <v>0</v>
      </c>
      <c r="U401" s="101"/>
    </row>
    <row r="402" spans="1:21" x14ac:dyDescent="0.2">
      <c r="A402" s="35" t="s">
        <v>528</v>
      </c>
      <c r="B402" s="44" t="s">
        <v>207</v>
      </c>
      <c r="C402" s="36" t="s">
        <v>312</v>
      </c>
      <c r="D402" s="112">
        <v>0</v>
      </c>
      <c r="E402" s="112">
        <v>0</v>
      </c>
      <c r="F402" s="112">
        <v>0</v>
      </c>
      <c r="G402" s="112">
        <v>0</v>
      </c>
      <c r="H402" s="112">
        <v>0</v>
      </c>
      <c r="I402" s="112">
        <v>0</v>
      </c>
      <c r="J402" s="103">
        <v>0</v>
      </c>
      <c r="K402" s="112">
        <v>0</v>
      </c>
      <c r="L402" s="112">
        <v>0</v>
      </c>
      <c r="M402" s="112">
        <v>0</v>
      </c>
      <c r="N402" s="112">
        <v>0</v>
      </c>
      <c r="O402" s="112">
        <v>0</v>
      </c>
      <c r="P402" s="112">
        <v>0</v>
      </c>
      <c r="Q402" s="112">
        <v>0</v>
      </c>
      <c r="R402" s="112">
        <f t="shared" si="97"/>
        <v>0</v>
      </c>
      <c r="S402" s="112">
        <f t="shared" si="98"/>
        <v>0</v>
      </c>
      <c r="T402" s="22">
        <f t="shared" si="93"/>
        <v>0</v>
      </c>
      <c r="U402" s="101"/>
    </row>
    <row r="403" spans="1:21" x14ac:dyDescent="0.2">
      <c r="A403" s="35" t="s">
        <v>529</v>
      </c>
      <c r="B403" s="45" t="s">
        <v>195</v>
      </c>
      <c r="C403" s="36" t="s">
        <v>312</v>
      </c>
      <c r="D403" s="112">
        <v>0</v>
      </c>
      <c r="E403" s="112">
        <v>0</v>
      </c>
      <c r="F403" s="112">
        <v>0</v>
      </c>
      <c r="G403" s="112">
        <v>0</v>
      </c>
      <c r="H403" s="112">
        <v>0</v>
      </c>
      <c r="I403" s="112">
        <v>0</v>
      </c>
      <c r="J403" s="103">
        <v>0</v>
      </c>
      <c r="K403" s="112">
        <v>0</v>
      </c>
      <c r="L403" s="112">
        <v>0</v>
      </c>
      <c r="M403" s="112">
        <v>0</v>
      </c>
      <c r="N403" s="112">
        <v>0</v>
      </c>
      <c r="O403" s="112">
        <v>0</v>
      </c>
      <c r="P403" s="112">
        <v>0</v>
      </c>
      <c r="Q403" s="112">
        <v>0</v>
      </c>
      <c r="R403" s="112">
        <f t="shared" si="97"/>
        <v>0</v>
      </c>
      <c r="S403" s="112">
        <f t="shared" si="98"/>
        <v>0</v>
      </c>
      <c r="T403" s="22">
        <f t="shared" si="93"/>
        <v>0</v>
      </c>
      <c r="U403" s="101"/>
    </row>
    <row r="404" spans="1:21" ht="25.5" x14ac:dyDescent="0.2">
      <c r="A404" s="35" t="s">
        <v>68</v>
      </c>
      <c r="B404" s="38" t="s">
        <v>564</v>
      </c>
      <c r="C404" s="36" t="s">
        <v>312</v>
      </c>
      <c r="D404" s="112">
        <v>0</v>
      </c>
      <c r="E404" s="112">
        <v>0</v>
      </c>
      <c r="F404" s="112">
        <v>0</v>
      </c>
      <c r="G404" s="112">
        <v>0</v>
      </c>
      <c r="H404" s="112">
        <v>0</v>
      </c>
      <c r="I404" s="112">
        <v>0</v>
      </c>
      <c r="J404" s="103">
        <v>0</v>
      </c>
      <c r="K404" s="112">
        <v>0</v>
      </c>
      <c r="L404" s="112">
        <v>0</v>
      </c>
      <c r="M404" s="112">
        <v>0</v>
      </c>
      <c r="N404" s="112">
        <v>0</v>
      </c>
      <c r="O404" s="112">
        <v>0</v>
      </c>
      <c r="P404" s="112">
        <v>0</v>
      </c>
      <c r="Q404" s="112">
        <v>0</v>
      </c>
      <c r="R404" s="112">
        <f t="shared" si="97"/>
        <v>0</v>
      </c>
      <c r="S404" s="112">
        <f t="shared" si="98"/>
        <v>0</v>
      </c>
      <c r="T404" s="22">
        <f t="shared" si="93"/>
        <v>0</v>
      </c>
      <c r="U404" s="101"/>
    </row>
    <row r="405" spans="1:21" ht="25.5" x14ac:dyDescent="0.2">
      <c r="A405" s="35" t="s">
        <v>530</v>
      </c>
      <c r="B405" s="39" t="s">
        <v>461</v>
      </c>
      <c r="C405" s="36" t="s">
        <v>312</v>
      </c>
      <c r="D405" s="112">
        <v>0</v>
      </c>
      <c r="E405" s="112">
        <v>0</v>
      </c>
      <c r="F405" s="112">
        <v>0</v>
      </c>
      <c r="G405" s="112">
        <v>0</v>
      </c>
      <c r="H405" s="112">
        <v>0</v>
      </c>
      <c r="I405" s="112">
        <v>0</v>
      </c>
      <c r="J405" s="103">
        <v>0</v>
      </c>
      <c r="K405" s="112">
        <v>0</v>
      </c>
      <c r="L405" s="112">
        <v>0</v>
      </c>
      <c r="M405" s="112">
        <v>0</v>
      </c>
      <c r="N405" s="112">
        <v>0</v>
      </c>
      <c r="O405" s="112">
        <v>0</v>
      </c>
      <c r="P405" s="112">
        <v>0</v>
      </c>
      <c r="Q405" s="112">
        <v>0</v>
      </c>
      <c r="R405" s="112">
        <f t="shared" si="97"/>
        <v>0</v>
      </c>
      <c r="S405" s="112">
        <f t="shared" si="98"/>
        <v>0</v>
      </c>
      <c r="T405" s="22">
        <f t="shared" ref="T405:T466" si="107">SUM(D405:S405)</f>
        <v>0</v>
      </c>
      <c r="U405" s="101"/>
    </row>
    <row r="406" spans="1:21" ht="25.5" x14ac:dyDescent="0.2">
      <c r="A406" s="35" t="s">
        <v>531</v>
      </c>
      <c r="B406" s="39" t="s">
        <v>462</v>
      </c>
      <c r="C406" s="36" t="s">
        <v>312</v>
      </c>
      <c r="D406" s="112">
        <v>0</v>
      </c>
      <c r="E406" s="112">
        <v>0</v>
      </c>
      <c r="F406" s="112">
        <v>0</v>
      </c>
      <c r="G406" s="112">
        <v>0</v>
      </c>
      <c r="H406" s="112">
        <v>0</v>
      </c>
      <c r="I406" s="112">
        <v>0</v>
      </c>
      <c r="J406" s="103">
        <v>0</v>
      </c>
      <c r="K406" s="112">
        <v>0</v>
      </c>
      <c r="L406" s="112">
        <v>0</v>
      </c>
      <c r="M406" s="112">
        <v>0</v>
      </c>
      <c r="N406" s="112">
        <v>0</v>
      </c>
      <c r="O406" s="112">
        <v>0</v>
      </c>
      <c r="P406" s="112">
        <v>0</v>
      </c>
      <c r="Q406" s="112">
        <v>0</v>
      </c>
      <c r="R406" s="112">
        <f t="shared" si="97"/>
        <v>0</v>
      </c>
      <c r="S406" s="112">
        <f t="shared" si="98"/>
        <v>0</v>
      </c>
      <c r="T406" s="22">
        <f t="shared" si="107"/>
        <v>0</v>
      </c>
      <c r="U406" s="101"/>
    </row>
    <row r="407" spans="1:21" ht="25.5" x14ac:dyDescent="0.2">
      <c r="A407" s="35" t="s">
        <v>532</v>
      </c>
      <c r="B407" s="39" t="s">
        <v>447</v>
      </c>
      <c r="C407" s="36" t="s">
        <v>312</v>
      </c>
      <c r="D407" s="112">
        <v>0</v>
      </c>
      <c r="E407" s="112">
        <v>0</v>
      </c>
      <c r="F407" s="112">
        <v>0</v>
      </c>
      <c r="G407" s="112">
        <v>0</v>
      </c>
      <c r="H407" s="112">
        <v>0</v>
      </c>
      <c r="I407" s="112">
        <v>0</v>
      </c>
      <c r="J407" s="103">
        <v>0</v>
      </c>
      <c r="K407" s="112">
        <v>0</v>
      </c>
      <c r="L407" s="112">
        <v>0</v>
      </c>
      <c r="M407" s="112">
        <v>0</v>
      </c>
      <c r="N407" s="112">
        <v>0</v>
      </c>
      <c r="O407" s="112">
        <v>0</v>
      </c>
      <c r="P407" s="112">
        <v>0</v>
      </c>
      <c r="Q407" s="112">
        <v>0</v>
      </c>
      <c r="R407" s="112">
        <f t="shared" si="97"/>
        <v>0</v>
      </c>
      <c r="S407" s="112">
        <f t="shared" si="98"/>
        <v>0</v>
      </c>
      <c r="T407" s="22">
        <f t="shared" si="107"/>
        <v>0</v>
      </c>
      <c r="U407" s="101"/>
    </row>
    <row r="408" spans="1:21" x14ac:dyDescent="0.2">
      <c r="A408" s="35" t="s">
        <v>69</v>
      </c>
      <c r="B408" s="38" t="s">
        <v>83</v>
      </c>
      <c r="C408" s="36" t="s">
        <v>312</v>
      </c>
      <c r="D408" s="112">
        <v>0</v>
      </c>
      <c r="E408" s="112">
        <v>0</v>
      </c>
      <c r="F408" s="112">
        <v>0</v>
      </c>
      <c r="G408" s="112">
        <v>0</v>
      </c>
      <c r="H408" s="112">
        <v>0</v>
      </c>
      <c r="I408" s="112">
        <v>0</v>
      </c>
      <c r="J408" s="103">
        <v>0</v>
      </c>
      <c r="K408" s="112">
        <v>0</v>
      </c>
      <c r="L408" s="112">
        <v>0</v>
      </c>
      <c r="M408" s="112">
        <v>0</v>
      </c>
      <c r="N408" s="112">
        <v>0</v>
      </c>
      <c r="O408" s="112">
        <v>0</v>
      </c>
      <c r="P408" s="112">
        <v>0</v>
      </c>
      <c r="Q408" s="112">
        <v>0</v>
      </c>
      <c r="R408" s="112">
        <f t="shared" si="97"/>
        <v>0</v>
      </c>
      <c r="S408" s="112">
        <f t="shared" si="98"/>
        <v>0</v>
      </c>
      <c r="T408" s="22">
        <f t="shared" si="107"/>
        <v>0</v>
      </c>
      <c r="U408" s="101"/>
    </row>
    <row r="409" spans="1:21" x14ac:dyDescent="0.2">
      <c r="A409" s="35" t="s">
        <v>10</v>
      </c>
      <c r="B409" s="23" t="s">
        <v>606</v>
      </c>
      <c r="C409" s="36" t="s">
        <v>312</v>
      </c>
      <c r="D409" s="111">
        <f t="shared" ref="D409:Q409" si="108">D410</f>
        <v>0.26194988209389403</v>
      </c>
      <c r="E409" s="111">
        <f t="shared" si="108"/>
        <v>0.26194988209389403</v>
      </c>
      <c r="F409" s="111">
        <f t="shared" si="108"/>
        <v>0.26194988209389403</v>
      </c>
      <c r="G409" s="111">
        <f t="shared" si="108"/>
        <v>0.26194988209389403</v>
      </c>
      <c r="H409" s="111">
        <f t="shared" si="108"/>
        <v>0.26194988209389403</v>
      </c>
      <c r="I409" s="111">
        <f t="shared" si="108"/>
        <v>4.6126613722095238</v>
      </c>
      <c r="J409" s="103">
        <v>0</v>
      </c>
      <c r="K409" s="111">
        <f t="shared" si="108"/>
        <v>4.3549200171428568</v>
      </c>
      <c r="L409" s="18">
        <v>0</v>
      </c>
      <c r="M409" s="111">
        <f t="shared" si="108"/>
        <v>6.9939332285714277</v>
      </c>
      <c r="N409" s="18">
        <v>0</v>
      </c>
      <c r="O409" s="111">
        <f t="shared" si="108"/>
        <v>1.1477026100000001</v>
      </c>
      <c r="P409" s="18">
        <v>0</v>
      </c>
      <c r="Q409" s="111">
        <f t="shared" si="108"/>
        <v>1.19820152</v>
      </c>
      <c r="R409" s="111">
        <f t="shared" si="97"/>
        <v>0.26194988209389403</v>
      </c>
      <c r="S409" s="111">
        <f t="shared" si="98"/>
        <v>18.307418747923808</v>
      </c>
      <c r="T409" s="22">
        <f t="shared" si="107"/>
        <v>38.186536788410983</v>
      </c>
      <c r="U409" s="101"/>
    </row>
    <row r="410" spans="1:21" x14ac:dyDescent="0.2">
      <c r="A410" s="35" t="s">
        <v>71</v>
      </c>
      <c r="B410" s="38" t="s">
        <v>607</v>
      </c>
      <c r="C410" s="36" t="s">
        <v>312</v>
      </c>
      <c r="D410" s="112">
        <f t="shared" ref="D410:I410" si="109">D418</f>
        <v>0.26194988209389403</v>
      </c>
      <c r="E410" s="112">
        <f t="shared" si="109"/>
        <v>0.26194988209389403</v>
      </c>
      <c r="F410" s="112">
        <f t="shared" si="109"/>
        <v>0.26194988209389403</v>
      </c>
      <c r="G410" s="112">
        <f t="shared" si="109"/>
        <v>0.26194988209389403</v>
      </c>
      <c r="H410" s="112">
        <f t="shared" si="109"/>
        <v>0.26194988209389403</v>
      </c>
      <c r="I410" s="112">
        <f t="shared" si="109"/>
        <v>4.6126613722095238</v>
      </c>
      <c r="J410" s="103">
        <v>0</v>
      </c>
      <c r="K410" s="112">
        <f t="shared" ref="K410" si="110">K418</f>
        <v>4.3549200171428568</v>
      </c>
      <c r="L410" s="18">
        <v>0</v>
      </c>
      <c r="M410" s="112">
        <f t="shared" ref="M410" si="111">M418</f>
        <v>6.9939332285714277</v>
      </c>
      <c r="N410" s="18">
        <v>0</v>
      </c>
      <c r="O410" s="112">
        <f>O418</f>
        <v>1.1477026100000001</v>
      </c>
      <c r="P410" s="18">
        <v>0</v>
      </c>
      <c r="Q410" s="112">
        <f t="shared" ref="Q410" si="112">Q418</f>
        <v>1.19820152</v>
      </c>
      <c r="R410" s="112">
        <f t="shared" si="97"/>
        <v>0.26194988209389403</v>
      </c>
      <c r="S410" s="112">
        <f t="shared" si="98"/>
        <v>18.307418747923808</v>
      </c>
      <c r="T410" s="22">
        <f t="shared" si="107"/>
        <v>38.186536788410983</v>
      </c>
      <c r="U410" s="101"/>
    </row>
    <row r="411" spans="1:21" x14ac:dyDescent="0.2">
      <c r="A411" s="35" t="s">
        <v>161</v>
      </c>
      <c r="B411" s="39" t="s">
        <v>308</v>
      </c>
      <c r="C411" s="36" t="s">
        <v>312</v>
      </c>
      <c r="D411" s="112">
        <v>0</v>
      </c>
      <c r="E411" s="112">
        <v>0</v>
      </c>
      <c r="F411" s="112">
        <v>0</v>
      </c>
      <c r="G411" s="112">
        <v>0</v>
      </c>
      <c r="H411" s="112">
        <v>0</v>
      </c>
      <c r="I411" s="112">
        <v>0</v>
      </c>
      <c r="J411" s="103">
        <v>0</v>
      </c>
      <c r="K411" s="112">
        <v>0</v>
      </c>
      <c r="L411" s="112">
        <v>0</v>
      </c>
      <c r="M411" s="112">
        <v>0</v>
      </c>
      <c r="N411" s="112">
        <v>0</v>
      </c>
      <c r="O411" s="112">
        <v>0</v>
      </c>
      <c r="P411" s="112">
        <v>0</v>
      </c>
      <c r="Q411" s="112">
        <v>0</v>
      </c>
      <c r="R411" s="112">
        <f t="shared" si="97"/>
        <v>0</v>
      </c>
      <c r="S411" s="112">
        <f t="shared" si="98"/>
        <v>0</v>
      </c>
      <c r="T411" s="22">
        <f t="shared" si="107"/>
        <v>0</v>
      </c>
      <c r="U411" s="101"/>
    </row>
    <row r="412" spans="1:21" ht="25.5" x14ac:dyDescent="0.2">
      <c r="A412" s="35" t="s">
        <v>481</v>
      </c>
      <c r="B412" s="39" t="s">
        <v>461</v>
      </c>
      <c r="C412" s="36" t="s">
        <v>312</v>
      </c>
      <c r="D412" s="112">
        <v>0</v>
      </c>
      <c r="E412" s="112">
        <v>0</v>
      </c>
      <c r="F412" s="112">
        <v>0</v>
      </c>
      <c r="G412" s="112">
        <v>0</v>
      </c>
      <c r="H412" s="112">
        <v>0</v>
      </c>
      <c r="I412" s="112">
        <v>0</v>
      </c>
      <c r="J412" s="103">
        <v>0</v>
      </c>
      <c r="K412" s="112">
        <v>0</v>
      </c>
      <c r="L412" s="112">
        <v>0</v>
      </c>
      <c r="M412" s="112">
        <v>0</v>
      </c>
      <c r="N412" s="112">
        <v>0</v>
      </c>
      <c r="O412" s="112">
        <v>0</v>
      </c>
      <c r="P412" s="112">
        <v>0</v>
      </c>
      <c r="Q412" s="112">
        <v>0</v>
      </c>
      <c r="R412" s="112">
        <f t="shared" si="97"/>
        <v>0</v>
      </c>
      <c r="S412" s="112">
        <f t="shared" si="98"/>
        <v>0</v>
      </c>
      <c r="T412" s="22">
        <f t="shared" si="107"/>
        <v>0</v>
      </c>
      <c r="U412" s="101"/>
    </row>
    <row r="413" spans="1:21" ht="25.5" x14ac:dyDescent="0.2">
      <c r="A413" s="35" t="s">
        <v>482</v>
      </c>
      <c r="B413" s="39" t="s">
        <v>462</v>
      </c>
      <c r="C413" s="36" t="s">
        <v>312</v>
      </c>
      <c r="D413" s="112">
        <v>0</v>
      </c>
      <c r="E413" s="112">
        <v>0</v>
      </c>
      <c r="F413" s="112">
        <v>0</v>
      </c>
      <c r="G413" s="112">
        <v>0</v>
      </c>
      <c r="H413" s="112">
        <v>0</v>
      </c>
      <c r="I413" s="112">
        <v>0</v>
      </c>
      <c r="J413" s="103">
        <v>0</v>
      </c>
      <c r="K413" s="112">
        <v>0</v>
      </c>
      <c r="L413" s="112">
        <v>0</v>
      </c>
      <c r="M413" s="112">
        <v>0</v>
      </c>
      <c r="N413" s="112">
        <v>0</v>
      </c>
      <c r="O413" s="112">
        <v>0</v>
      </c>
      <c r="P413" s="112">
        <v>0</v>
      </c>
      <c r="Q413" s="112">
        <v>0</v>
      </c>
      <c r="R413" s="112">
        <f t="shared" si="97"/>
        <v>0</v>
      </c>
      <c r="S413" s="112">
        <f t="shared" si="98"/>
        <v>0</v>
      </c>
      <c r="T413" s="22">
        <f t="shared" si="107"/>
        <v>0</v>
      </c>
      <c r="U413" s="101"/>
    </row>
    <row r="414" spans="1:21" ht="25.5" x14ac:dyDescent="0.2">
      <c r="A414" s="35" t="s">
        <v>533</v>
      </c>
      <c r="B414" s="39" t="s">
        <v>447</v>
      </c>
      <c r="C414" s="36" t="s">
        <v>312</v>
      </c>
      <c r="D414" s="112">
        <v>0</v>
      </c>
      <c r="E414" s="112">
        <v>0</v>
      </c>
      <c r="F414" s="112">
        <v>0</v>
      </c>
      <c r="G414" s="112">
        <v>0</v>
      </c>
      <c r="H414" s="112">
        <v>0</v>
      </c>
      <c r="I414" s="112">
        <v>0</v>
      </c>
      <c r="J414" s="103">
        <v>0</v>
      </c>
      <c r="K414" s="112">
        <v>0</v>
      </c>
      <c r="L414" s="112">
        <v>0</v>
      </c>
      <c r="M414" s="112">
        <v>0</v>
      </c>
      <c r="N414" s="112">
        <v>0</v>
      </c>
      <c r="O414" s="112">
        <v>0</v>
      </c>
      <c r="P414" s="112">
        <v>0</v>
      </c>
      <c r="Q414" s="112">
        <v>0</v>
      </c>
      <c r="R414" s="112">
        <f t="shared" si="97"/>
        <v>0</v>
      </c>
      <c r="S414" s="112">
        <f t="shared" si="98"/>
        <v>0</v>
      </c>
      <c r="T414" s="22">
        <f t="shared" si="107"/>
        <v>0</v>
      </c>
      <c r="U414" s="101"/>
    </row>
    <row r="415" spans="1:21" x14ac:dyDescent="0.2">
      <c r="A415" s="35" t="s">
        <v>162</v>
      </c>
      <c r="B415" s="39" t="s">
        <v>619</v>
      </c>
      <c r="C415" s="36" t="s">
        <v>312</v>
      </c>
      <c r="D415" s="112">
        <v>0</v>
      </c>
      <c r="E415" s="112">
        <v>0</v>
      </c>
      <c r="F415" s="112">
        <v>0</v>
      </c>
      <c r="G415" s="112">
        <v>0</v>
      </c>
      <c r="H415" s="112">
        <v>0</v>
      </c>
      <c r="I415" s="112">
        <v>0</v>
      </c>
      <c r="J415" s="103">
        <v>0</v>
      </c>
      <c r="K415" s="112">
        <v>0</v>
      </c>
      <c r="L415" s="112">
        <v>0</v>
      </c>
      <c r="M415" s="112">
        <v>0</v>
      </c>
      <c r="N415" s="112">
        <v>0</v>
      </c>
      <c r="O415" s="112">
        <v>0</v>
      </c>
      <c r="P415" s="112">
        <v>0</v>
      </c>
      <c r="Q415" s="112">
        <v>0</v>
      </c>
      <c r="R415" s="112">
        <f t="shared" si="97"/>
        <v>0</v>
      </c>
      <c r="S415" s="112">
        <f t="shared" si="98"/>
        <v>0</v>
      </c>
      <c r="T415" s="22">
        <f t="shared" si="107"/>
        <v>0</v>
      </c>
      <c r="U415" s="101"/>
    </row>
    <row r="416" spans="1:21" x14ac:dyDescent="0.2">
      <c r="A416" s="35" t="s">
        <v>163</v>
      </c>
      <c r="B416" s="39" t="s">
        <v>309</v>
      </c>
      <c r="C416" s="36" t="s">
        <v>312</v>
      </c>
      <c r="D416" s="112">
        <v>0</v>
      </c>
      <c r="E416" s="112">
        <v>0</v>
      </c>
      <c r="F416" s="112">
        <v>0</v>
      </c>
      <c r="G416" s="112">
        <v>0</v>
      </c>
      <c r="H416" s="112">
        <v>0</v>
      </c>
      <c r="I416" s="112">
        <v>0</v>
      </c>
      <c r="J416" s="103">
        <v>0</v>
      </c>
      <c r="K416" s="112">
        <v>0</v>
      </c>
      <c r="L416" s="112">
        <v>0</v>
      </c>
      <c r="M416" s="112">
        <v>0</v>
      </c>
      <c r="N416" s="112">
        <v>0</v>
      </c>
      <c r="O416" s="112">
        <v>0</v>
      </c>
      <c r="P416" s="112">
        <v>0</v>
      </c>
      <c r="Q416" s="112">
        <v>0</v>
      </c>
      <c r="R416" s="112">
        <f t="shared" si="97"/>
        <v>0</v>
      </c>
      <c r="S416" s="112">
        <f t="shared" si="98"/>
        <v>0</v>
      </c>
      <c r="T416" s="22">
        <f t="shared" si="107"/>
        <v>0</v>
      </c>
      <c r="U416" s="101"/>
    </row>
    <row r="417" spans="1:21" x14ac:dyDescent="0.2">
      <c r="A417" s="35" t="s">
        <v>164</v>
      </c>
      <c r="B417" s="39" t="s">
        <v>613</v>
      </c>
      <c r="C417" s="36" t="s">
        <v>312</v>
      </c>
      <c r="D417" s="112">
        <v>0</v>
      </c>
      <c r="E417" s="112">
        <v>0</v>
      </c>
      <c r="F417" s="112">
        <v>0</v>
      </c>
      <c r="G417" s="112">
        <v>0</v>
      </c>
      <c r="H417" s="112">
        <v>0</v>
      </c>
      <c r="I417" s="112">
        <v>0</v>
      </c>
      <c r="J417" s="103">
        <v>0</v>
      </c>
      <c r="K417" s="112">
        <v>0</v>
      </c>
      <c r="L417" s="112">
        <v>0</v>
      </c>
      <c r="M417" s="112">
        <v>0</v>
      </c>
      <c r="N417" s="112">
        <v>0</v>
      </c>
      <c r="O417" s="112">
        <v>0</v>
      </c>
      <c r="P417" s="112">
        <v>0</v>
      </c>
      <c r="Q417" s="112">
        <v>0</v>
      </c>
      <c r="R417" s="112">
        <f t="shared" si="97"/>
        <v>0</v>
      </c>
      <c r="S417" s="112">
        <f t="shared" si="98"/>
        <v>0</v>
      </c>
      <c r="T417" s="22">
        <f t="shared" si="107"/>
        <v>0</v>
      </c>
      <c r="U417" s="101"/>
    </row>
    <row r="418" spans="1:21" x14ac:dyDescent="0.2">
      <c r="A418" s="35" t="s">
        <v>165</v>
      </c>
      <c r="B418" s="39" t="s">
        <v>311</v>
      </c>
      <c r="C418" s="36" t="s">
        <v>312</v>
      </c>
      <c r="D418" s="112">
        <v>0.26194988209389403</v>
      </c>
      <c r="E418" s="112">
        <v>0.26194988209389403</v>
      </c>
      <c r="F418" s="112">
        <v>0.26194988209389403</v>
      </c>
      <c r="G418" s="112">
        <v>0.26194988209389403</v>
      </c>
      <c r="H418" s="112">
        <v>0.26194988209389403</v>
      </c>
      <c r="I418" s="112">
        <v>4.6126613722095238</v>
      </c>
      <c r="J418" s="103">
        <v>0</v>
      </c>
      <c r="K418" s="112">
        <f>[2]источники!$D$24</f>
        <v>4.3549200171428568</v>
      </c>
      <c r="L418" s="18">
        <v>0</v>
      </c>
      <c r="M418" s="112">
        <f>[2]источники!$E$24</f>
        <v>6.9939332285714277</v>
      </c>
      <c r="N418" s="18">
        <v>0</v>
      </c>
      <c r="O418" s="112">
        <f>[2]источники!$F$24</f>
        <v>1.1477026100000001</v>
      </c>
      <c r="P418" s="18">
        <v>0</v>
      </c>
      <c r="Q418" s="112">
        <f>[2]источники!$G$24</f>
        <v>1.19820152</v>
      </c>
      <c r="R418" s="112">
        <f t="shared" si="97"/>
        <v>0.26194988209389403</v>
      </c>
      <c r="S418" s="112">
        <f t="shared" si="98"/>
        <v>18.307418747923808</v>
      </c>
      <c r="T418" s="22">
        <f t="shared" si="107"/>
        <v>38.186536788410983</v>
      </c>
      <c r="U418" s="101"/>
    </row>
    <row r="419" spans="1:21" x14ac:dyDescent="0.2">
      <c r="A419" s="35" t="s">
        <v>166</v>
      </c>
      <c r="B419" s="39" t="s">
        <v>620</v>
      </c>
      <c r="C419" s="36" t="s">
        <v>312</v>
      </c>
      <c r="D419" s="112">
        <v>0</v>
      </c>
      <c r="E419" s="112">
        <v>0</v>
      </c>
      <c r="F419" s="112">
        <v>0</v>
      </c>
      <c r="G419" s="112">
        <v>0</v>
      </c>
      <c r="H419" s="112">
        <v>0</v>
      </c>
      <c r="I419" s="112">
        <v>0</v>
      </c>
      <c r="J419" s="103">
        <v>0</v>
      </c>
      <c r="K419" s="112">
        <v>0</v>
      </c>
      <c r="L419" s="112">
        <v>0</v>
      </c>
      <c r="M419" s="112">
        <v>0</v>
      </c>
      <c r="N419" s="112">
        <v>0</v>
      </c>
      <c r="O419" s="112">
        <v>0</v>
      </c>
      <c r="P419" s="112">
        <v>0</v>
      </c>
      <c r="Q419" s="112">
        <v>0</v>
      </c>
      <c r="R419" s="112">
        <f t="shared" si="97"/>
        <v>0</v>
      </c>
      <c r="S419" s="112">
        <f t="shared" si="98"/>
        <v>0</v>
      </c>
      <c r="T419" s="22">
        <f t="shared" si="107"/>
        <v>0</v>
      </c>
      <c r="U419" s="101"/>
    </row>
    <row r="420" spans="1:21" ht="25.5" x14ac:dyDescent="0.2">
      <c r="A420" s="35" t="s">
        <v>181</v>
      </c>
      <c r="B420" s="39" t="s">
        <v>596</v>
      </c>
      <c r="C420" s="36" t="s">
        <v>312</v>
      </c>
      <c r="D420" s="112">
        <v>0</v>
      </c>
      <c r="E420" s="112">
        <v>0</v>
      </c>
      <c r="F420" s="112">
        <v>0</v>
      </c>
      <c r="G420" s="112">
        <v>0</v>
      </c>
      <c r="H420" s="112">
        <v>0</v>
      </c>
      <c r="I420" s="112">
        <v>0</v>
      </c>
      <c r="J420" s="103">
        <v>0</v>
      </c>
      <c r="K420" s="112">
        <v>0</v>
      </c>
      <c r="L420" s="112">
        <v>0</v>
      </c>
      <c r="M420" s="112">
        <v>0</v>
      </c>
      <c r="N420" s="112">
        <v>0</v>
      </c>
      <c r="O420" s="112">
        <v>0</v>
      </c>
      <c r="P420" s="112">
        <v>0</v>
      </c>
      <c r="Q420" s="112">
        <v>0</v>
      </c>
      <c r="R420" s="112">
        <f t="shared" si="97"/>
        <v>0</v>
      </c>
      <c r="S420" s="112">
        <f t="shared" si="98"/>
        <v>0</v>
      </c>
      <c r="T420" s="22">
        <f t="shared" si="107"/>
        <v>0</v>
      </c>
      <c r="U420" s="101"/>
    </row>
    <row r="421" spans="1:21" x14ac:dyDescent="0.2">
      <c r="A421" s="35" t="s">
        <v>534</v>
      </c>
      <c r="B421" s="44" t="s">
        <v>207</v>
      </c>
      <c r="C421" s="36" t="s">
        <v>312</v>
      </c>
      <c r="D421" s="112">
        <v>0</v>
      </c>
      <c r="E421" s="112">
        <v>0</v>
      </c>
      <c r="F421" s="112">
        <v>0</v>
      </c>
      <c r="G421" s="112">
        <v>0</v>
      </c>
      <c r="H421" s="112">
        <v>0</v>
      </c>
      <c r="I421" s="112">
        <v>0</v>
      </c>
      <c r="J421" s="103">
        <v>0</v>
      </c>
      <c r="K421" s="112">
        <v>0</v>
      </c>
      <c r="L421" s="112">
        <v>0</v>
      </c>
      <c r="M421" s="112">
        <v>0</v>
      </c>
      <c r="N421" s="112">
        <v>0</v>
      </c>
      <c r="O421" s="112">
        <v>0</v>
      </c>
      <c r="P421" s="112">
        <v>0</v>
      </c>
      <c r="Q421" s="112">
        <v>0</v>
      </c>
      <c r="R421" s="112">
        <f t="shared" si="97"/>
        <v>0</v>
      </c>
      <c r="S421" s="112">
        <f t="shared" si="98"/>
        <v>0</v>
      </c>
      <c r="T421" s="22">
        <f t="shared" si="107"/>
        <v>0</v>
      </c>
      <c r="U421" s="101"/>
    </row>
    <row r="422" spans="1:21" x14ac:dyDescent="0.2">
      <c r="A422" s="35" t="s">
        <v>535</v>
      </c>
      <c r="B422" s="45" t="s">
        <v>195</v>
      </c>
      <c r="C422" s="36" t="s">
        <v>312</v>
      </c>
      <c r="D422" s="112">
        <v>0</v>
      </c>
      <c r="E422" s="112">
        <v>0</v>
      </c>
      <c r="F422" s="112">
        <v>0</v>
      </c>
      <c r="G422" s="112">
        <v>0</v>
      </c>
      <c r="H422" s="112">
        <v>0</v>
      </c>
      <c r="I422" s="112">
        <v>0</v>
      </c>
      <c r="J422" s="103">
        <v>0</v>
      </c>
      <c r="K422" s="112">
        <v>0</v>
      </c>
      <c r="L422" s="112">
        <v>0</v>
      </c>
      <c r="M422" s="112">
        <v>0</v>
      </c>
      <c r="N422" s="112">
        <v>0</v>
      </c>
      <c r="O422" s="112">
        <v>0</v>
      </c>
      <c r="P422" s="112">
        <v>0</v>
      </c>
      <c r="Q422" s="112">
        <v>0</v>
      </c>
      <c r="R422" s="112">
        <f t="shared" si="97"/>
        <v>0</v>
      </c>
      <c r="S422" s="112">
        <f t="shared" si="98"/>
        <v>0</v>
      </c>
      <c r="T422" s="22">
        <f t="shared" si="107"/>
        <v>0</v>
      </c>
      <c r="U422" s="101"/>
    </row>
    <row r="423" spans="1:21" x14ac:dyDescent="0.2">
      <c r="A423" s="35" t="s">
        <v>72</v>
      </c>
      <c r="B423" s="38" t="s">
        <v>565</v>
      </c>
      <c r="C423" s="36" t="s">
        <v>312</v>
      </c>
      <c r="D423" s="18">
        <v>0</v>
      </c>
      <c r="E423" s="18">
        <v>0</v>
      </c>
      <c r="F423" s="18">
        <v>0</v>
      </c>
      <c r="G423" s="18">
        <v>0</v>
      </c>
      <c r="H423" s="112">
        <v>0</v>
      </c>
      <c r="I423" s="112">
        <v>0</v>
      </c>
      <c r="J423" s="103">
        <v>0</v>
      </c>
      <c r="K423" s="112">
        <v>0</v>
      </c>
      <c r="L423" s="112">
        <v>0</v>
      </c>
      <c r="M423" s="112">
        <v>0</v>
      </c>
      <c r="N423" s="112">
        <v>0</v>
      </c>
      <c r="O423" s="112">
        <v>0</v>
      </c>
      <c r="P423" s="112">
        <v>0</v>
      </c>
      <c r="Q423" s="112">
        <v>0</v>
      </c>
      <c r="R423" s="112">
        <f t="shared" si="97"/>
        <v>0</v>
      </c>
      <c r="S423" s="112">
        <f t="shared" si="98"/>
        <v>0</v>
      </c>
      <c r="T423" s="22">
        <f t="shared" si="107"/>
        <v>0</v>
      </c>
      <c r="U423" s="101"/>
    </row>
    <row r="424" spans="1:21" x14ac:dyDescent="0.2">
      <c r="A424" s="35" t="s">
        <v>73</v>
      </c>
      <c r="B424" s="38" t="s">
        <v>353</v>
      </c>
      <c r="C424" s="36" t="s">
        <v>312</v>
      </c>
      <c r="D424" s="18">
        <v>0</v>
      </c>
      <c r="E424" s="18">
        <v>0</v>
      </c>
      <c r="F424" s="18">
        <v>0</v>
      </c>
      <c r="G424" s="18">
        <v>0</v>
      </c>
      <c r="H424" s="112">
        <v>0</v>
      </c>
      <c r="I424" s="112">
        <v>0</v>
      </c>
      <c r="J424" s="103">
        <v>0</v>
      </c>
      <c r="K424" s="112">
        <v>0</v>
      </c>
      <c r="L424" s="112">
        <v>0</v>
      </c>
      <c r="M424" s="112">
        <v>0</v>
      </c>
      <c r="N424" s="112">
        <v>0</v>
      </c>
      <c r="O424" s="112">
        <v>0</v>
      </c>
      <c r="P424" s="112">
        <v>0</v>
      </c>
      <c r="Q424" s="112">
        <v>0</v>
      </c>
      <c r="R424" s="112">
        <f t="shared" si="97"/>
        <v>0</v>
      </c>
      <c r="S424" s="112">
        <f t="shared" si="98"/>
        <v>0</v>
      </c>
      <c r="T424" s="22">
        <f t="shared" si="107"/>
        <v>0</v>
      </c>
      <c r="U424" s="101"/>
    </row>
    <row r="425" spans="1:21" x14ac:dyDescent="0.2">
      <c r="A425" s="35" t="s">
        <v>185</v>
      </c>
      <c r="B425" s="39" t="s">
        <v>308</v>
      </c>
      <c r="C425" s="36" t="s">
        <v>312</v>
      </c>
      <c r="D425" s="18">
        <v>0</v>
      </c>
      <c r="E425" s="18">
        <v>0</v>
      </c>
      <c r="F425" s="18">
        <v>0</v>
      </c>
      <c r="G425" s="18">
        <v>0</v>
      </c>
      <c r="H425" s="112">
        <v>0</v>
      </c>
      <c r="I425" s="112">
        <v>0</v>
      </c>
      <c r="J425" s="103">
        <v>0</v>
      </c>
      <c r="K425" s="112">
        <v>0</v>
      </c>
      <c r="L425" s="112">
        <v>0</v>
      </c>
      <c r="M425" s="112">
        <v>0</v>
      </c>
      <c r="N425" s="112">
        <v>0</v>
      </c>
      <c r="O425" s="112">
        <v>0</v>
      </c>
      <c r="P425" s="112">
        <v>0</v>
      </c>
      <c r="Q425" s="112">
        <v>0</v>
      </c>
      <c r="R425" s="112">
        <f t="shared" si="97"/>
        <v>0</v>
      </c>
      <c r="S425" s="112">
        <f t="shared" si="98"/>
        <v>0</v>
      </c>
      <c r="T425" s="22">
        <f t="shared" si="107"/>
        <v>0</v>
      </c>
      <c r="U425" s="101"/>
    </row>
    <row r="426" spans="1:21" ht="25.5" x14ac:dyDescent="0.2">
      <c r="A426" s="35" t="s">
        <v>483</v>
      </c>
      <c r="B426" s="39" t="s">
        <v>461</v>
      </c>
      <c r="C426" s="36" t="s">
        <v>312</v>
      </c>
      <c r="D426" s="18">
        <v>0</v>
      </c>
      <c r="E426" s="18">
        <v>0</v>
      </c>
      <c r="F426" s="18">
        <v>0</v>
      </c>
      <c r="G426" s="18">
        <v>0</v>
      </c>
      <c r="H426" s="112">
        <v>0</v>
      </c>
      <c r="I426" s="112">
        <v>0</v>
      </c>
      <c r="J426" s="103">
        <v>0</v>
      </c>
      <c r="K426" s="112">
        <v>0</v>
      </c>
      <c r="L426" s="112">
        <v>0</v>
      </c>
      <c r="M426" s="112">
        <v>0</v>
      </c>
      <c r="N426" s="112">
        <v>0</v>
      </c>
      <c r="O426" s="112">
        <v>0</v>
      </c>
      <c r="P426" s="112">
        <v>0</v>
      </c>
      <c r="Q426" s="112">
        <v>0</v>
      </c>
      <c r="R426" s="112">
        <f t="shared" si="97"/>
        <v>0</v>
      </c>
      <c r="S426" s="112">
        <f t="shared" si="98"/>
        <v>0</v>
      </c>
      <c r="T426" s="22">
        <f t="shared" si="107"/>
        <v>0</v>
      </c>
      <c r="U426" s="101"/>
    </row>
    <row r="427" spans="1:21" ht="25.5" x14ac:dyDescent="0.2">
      <c r="A427" s="35" t="s">
        <v>484</v>
      </c>
      <c r="B427" s="39" t="s">
        <v>462</v>
      </c>
      <c r="C427" s="36" t="s">
        <v>312</v>
      </c>
      <c r="D427" s="18">
        <v>0</v>
      </c>
      <c r="E427" s="18">
        <v>0</v>
      </c>
      <c r="F427" s="18">
        <v>0</v>
      </c>
      <c r="G427" s="18">
        <v>0</v>
      </c>
      <c r="H427" s="112">
        <v>0</v>
      </c>
      <c r="I427" s="112">
        <v>0</v>
      </c>
      <c r="J427" s="103">
        <v>0</v>
      </c>
      <c r="K427" s="112">
        <v>0</v>
      </c>
      <c r="L427" s="112">
        <v>0</v>
      </c>
      <c r="M427" s="112">
        <v>0</v>
      </c>
      <c r="N427" s="112">
        <v>0</v>
      </c>
      <c r="O427" s="112">
        <v>0</v>
      </c>
      <c r="P427" s="112">
        <v>0</v>
      </c>
      <c r="Q427" s="112">
        <v>0</v>
      </c>
      <c r="R427" s="112">
        <f t="shared" si="97"/>
        <v>0</v>
      </c>
      <c r="S427" s="112">
        <f t="shared" si="98"/>
        <v>0</v>
      </c>
      <c r="T427" s="22">
        <f t="shared" si="107"/>
        <v>0</v>
      </c>
      <c r="U427" s="101"/>
    </row>
    <row r="428" spans="1:21" ht="25.5" x14ac:dyDescent="0.2">
      <c r="A428" s="35" t="s">
        <v>652</v>
      </c>
      <c r="B428" s="39" t="s">
        <v>447</v>
      </c>
      <c r="C428" s="36" t="s">
        <v>312</v>
      </c>
      <c r="D428" s="18">
        <v>0</v>
      </c>
      <c r="E428" s="18">
        <v>0</v>
      </c>
      <c r="F428" s="18">
        <v>0</v>
      </c>
      <c r="G428" s="18">
        <v>0</v>
      </c>
      <c r="H428" s="112">
        <v>0</v>
      </c>
      <c r="I428" s="112">
        <v>0</v>
      </c>
      <c r="J428" s="103">
        <v>0</v>
      </c>
      <c r="K428" s="112">
        <v>0</v>
      </c>
      <c r="L428" s="112">
        <v>0</v>
      </c>
      <c r="M428" s="112">
        <v>0</v>
      </c>
      <c r="N428" s="112">
        <v>0</v>
      </c>
      <c r="O428" s="112">
        <v>0</v>
      </c>
      <c r="P428" s="112">
        <v>0</v>
      </c>
      <c r="Q428" s="112">
        <v>0</v>
      </c>
      <c r="R428" s="112">
        <f t="shared" si="97"/>
        <v>0</v>
      </c>
      <c r="S428" s="112">
        <f t="shared" si="98"/>
        <v>0</v>
      </c>
      <c r="T428" s="22">
        <f t="shared" si="107"/>
        <v>0</v>
      </c>
      <c r="U428" s="101"/>
    </row>
    <row r="429" spans="1:21" x14ac:dyDescent="0.2">
      <c r="A429" s="35" t="s">
        <v>186</v>
      </c>
      <c r="B429" s="39" t="s">
        <v>619</v>
      </c>
      <c r="C429" s="36" t="s">
        <v>312</v>
      </c>
      <c r="D429" s="18">
        <v>0</v>
      </c>
      <c r="E429" s="18">
        <v>0</v>
      </c>
      <c r="F429" s="18">
        <v>0</v>
      </c>
      <c r="G429" s="18">
        <v>0</v>
      </c>
      <c r="H429" s="112">
        <v>0</v>
      </c>
      <c r="I429" s="112">
        <v>0</v>
      </c>
      <c r="J429" s="103">
        <v>0</v>
      </c>
      <c r="K429" s="112">
        <v>0</v>
      </c>
      <c r="L429" s="112">
        <v>0</v>
      </c>
      <c r="M429" s="112">
        <v>0</v>
      </c>
      <c r="N429" s="112">
        <v>0</v>
      </c>
      <c r="O429" s="112">
        <v>0</v>
      </c>
      <c r="P429" s="112">
        <v>0</v>
      </c>
      <c r="Q429" s="112">
        <v>0</v>
      </c>
      <c r="R429" s="112">
        <f t="shared" si="97"/>
        <v>0</v>
      </c>
      <c r="S429" s="112">
        <f t="shared" si="98"/>
        <v>0</v>
      </c>
      <c r="T429" s="22">
        <f t="shared" si="107"/>
        <v>0</v>
      </c>
      <c r="U429" s="101"/>
    </row>
    <row r="430" spans="1:21" x14ac:dyDescent="0.2">
      <c r="A430" s="35" t="s">
        <v>187</v>
      </c>
      <c r="B430" s="39" t="s">
        <v>309</v>
      </c>
      <c r="C430" s="36" t="s">
        <v>312</v>
      </c>
      <c r="D430" s="18">
        <v>0</v>
      </c>
      <c r="E430" s="18">
        <v>0</v>
      </c>
      <c r="F430" s="18">
        <v>0</v>
      </c>
      <c r="G430" s="18">
        <v>0</v>
      </c>
      <c r="H430" s="112">
        <v>0</v>
      </c>
      <c r="I430" s="112">
        <v>0</v>
      </c>
      <c r="J430" s="103">
        <v>0</v>
      </c>
      <c r="K430" s="112">
        <v>0</v>
      </c>
      <c r="L430" s="112">
        <v>0</v>
      </c>
      <c r="M430" s="112">
        <v>0</v>
      </c>
      <c r="N430" s="112">
        <v>0</v>
      </c>
      <c r="O430" s="112">
        <v>0</v>
      </c>
      <c r="P430" s="112">
        <v>0</v>
      </c>
      <c r="Q430" s="112">
        <v>0</v>
      </c>
      <c r="R430" s="112">
        <f t="shared" si="97"/>
        <v>0</v>
      </c>
      <c r="S430" s="112">
        <f t="shared" si="98"/>
        <v>0</v>
      </c>
      <c r="T430" s="22">
        <f t="shared" si="107"/>
        <v>0</v>
      </c>
      <c r="U430" s="101"/>
    </row>
    <row r="431" spans="1:21" x14ac:dyDescent="0.2">
      <c r="A431" s="35" t="s">
        <v>188</v>
      </c>
      <c r="B431" s="39" t="s">
        <v>613</v>
      </c>
      <c r="C431" s="36" t="s">
        <v>312</v>
      </c>
      <c r="D431" s="18">
        <v>0</v>
      </c>
      <c r="E431" s="18">
        <v>0</v>
      </c>
      <c r="F431" s="18">
        <v>0</v>
      </c>
      <c r="G431" s="18">
        <v>0</v>
      </c>
      <c r="H431" s="112">
        <v>0</v>
      </c>
      <c r="I431" s="112">
        <v>0</v>
      </c>
      <c r="J431" s="103">
        <v>0</v>
      </c>
      <c r="K431" s="112">
        <v>0</v>
      </c>
      <c r="L431" s="112">
        <v>0</v>
      </c>
      <c r="M431" s="112">
        <v>0</v>
      </c>
      <c r="N431" s="112">
        <v>0</v>
      </c>
      <c r="O431" s="112">
        <v>0</v>
      </c>
      <c r="P431" s="112">
        <v>0</v>
      </c>
      <c r="Q431" s="112">
        <v>0</v>
      </c>
      <c r="R431" s="112">
        <f t="shared" si="97"/>
        <v>0</v>
      </c>
      <c r="S431" s="112">
        <f t="shared" si="98"/>
        <v>0</v>
      </c>
      <c r="T431" s="22">
        <f t="shared" si="107"/>
        <v>0</v>
      </c>
      <c r="U431" s="101"/>
    </row>
    <row r="432" spans="1:21" x14ac:dyDescent="0.2">
      <c r="A432" s="35" t="s">
        <v>189</v>
      </c>
      <c r="B432" s="39" t="s">
        <v>311</v>
      </c>
      <c r="C432" s="36" t="s">
        <v>312</v>
      </c>
      <c r="D432" s="18">
        <v>0</v>
      </c>
      <c r="E432" s="18">
        <v>0</v>
      </c>
      <c r="F432" s="18">
        <v>0</v>
      </c>
      <c r="G432" s="18">
        <v>0</v>
      </c>
      <c r="H432" s="112">
        <v>0</v>
      </c>
      <c r="I432" s="112">
        <v>0</v>
      </c>
      <c r="J432" s="103">
        <v>0</v>
      </c>
      <c r="K432" s="112">
        <v>0</v>
      </c>
      <c r="L432" s="112">
        <v>0</v>
      </c>
      <c r="M432" s="112">
        <v>0</v>
      </c>
      <c r="N432" s="112">
        <v>0</v>
      </c>
      <c r="O432" s="112">
        <v>0</v>
      </c>
      <c r="P432" s="112">
        <v>0</v>
      </c>
      <c r="Q432" s="112">
        <v>0</v>
      </c>
      <c r="R432" s="112">
        <f t="shared" si="97"/>
        <v>0</v>
      </c>
      <c r="S432" s="112">
        <f t="shared" si="98"/>
        <v>0</v>
      </c>
      <c r="T432" s="22">
        <f t="shared" si="107"/>
        <v>0</v>
      </c>
      <c r="U432" s="101"/>
    </row>
    <row r="433" spans="1:21" x14ac:dyDescent="0.2">
      <c r="A433" s="35" t="s">
        <v>190</v>
      </c>
      <c r="B433" s="39" t="s">
        <v>620</v>
      </c>
      <c r="C433" s="36" t="s">
        <v>312</v>
      </c>
      <c r="D433" s="18">
        <v>0</v>
      </c>
      <c r="E433" s="18">
        <v>0</v>
      </c>
      <c r="F433" s="18">
        <v>0</v>
      </c>
      <c r="G433" s="18">
        <v>0</v>
      </c>
      <c r="H433" s="112">
        <v>0</v>
      </c>
      <c r="I433" s="112">
        <v>0</v>
      </c>
      <c r="J433" s="103">
        <v>0</v>
      </c>
      <c r="K433" s="112">
        <v>0</v>
      </c>
      <c r="L433" s="112">
        <v>0</v>
      </c>
      <c r="M433" s="112">
        <v>0</v>
      </c>
      <c r="N433" s="112">
        <v>0</v>
      </c>
      <c r="O433" s="112">
        <v>0</v>
      </c>
      <c r="P433" s="112">
        <v>0</v>
      </c>
      <c r="Q433" s="112">
        <v>0</v>
      </c>
      <c r="R433" s="112">
        <f t="shared" si="97"/>
        <v>0</v>
      </c>
      <c r="S433" s="112">
        <f t="shared" si="98"/>
        <v>0</v>
      </c>
      <c r="T433" s="22">
        <f t="shared" si="107"/>
        <v>0</v>
      </c>
      <c r="U433" s="101"/>
    </row>
    <row r="434" spans="1:21" ht="25.5" x14ac:dyDescent="0.2">
      <c r="A434" s="35" t="s">
        <v>191</v>
      </c>
      <c r="B434" s="39" t="s">
        <v>596</v>
      </c>
      <c r="C434" s="36" t="s">
        <v>312</v>
      </c>
      <c r="D434" s="18">
        <v>0</v>
      </c>
      <c r="E434" s="18">
        <v>0</v>
      </c>
      <c r="F434" s="18">
        <v>0</v>
      </c>
      <c r="G434" s="18">
        <v>0</v>
      </c>
      <c r="H434" s="112">
        <v>0</v>
      </c>
      <c r="I434" s="112">
        <v>0</v>
      </c>
      <c r="J434" s="103">
        <v>0</v>
      </c>
      <c r="K434" s="112">
        <v>0</v>
      </c>
      <c r="L434" s="112">
        <v>0</v>
      </c>
      <c r="M434" s="112">
        <v>0</v>
      </c>
      <c r="N434" s="112">
        <v>0</v>
      </c>
      <c r="O434" s="112">
        <v>0</v>
      </c>
      <c r="P434" s="112">
        <v>0</v>
      </c>
      <c r="Q434" s="112">
        <v>0</v>
      </c>
      <c r="R434" s="112">
        <f t="shared" si="97"/>
        <v>0</v>
      </c>
      <c r="S434" s="112">
        <f t="shared" si="98"/>
        <v>0</v>
      </c>
      <c r="T434" s="22">
        <f t="shared" si="107"/>
        <v>0</v>
      </c>
      <c r="U434" s="101"/>
    </row>
    <row r="435" spans="1:21" x14ac:dyDescent="0.2">
      <c r="A435" s="35" t="s">
        <v>536</v>
      </c>
      <c r="B435" s="45" t="s">
        <v>207</v>
      </c>
      <c r="C435" s="36" t="s">
        <v>312</v>
      </c>
      <c r="D435" s="18">
        <v>0</v>
      </c>
      <c r="E435" s="18">
        <v>0</v>
      </c>
      <c r="F435" s="18">
        <v>0</v>
      </c>
      <c r="G435" s="18">
        <v>0</v>
      </c>
      <c r="H435" s="112">
        <v>0</v>
      </c>
      <c r="I435" s="112">
        <v>0</v>
      </c>
      <c r="J435" s="103">
        <v>0</v>
      </c>
      <c r="K435" s="112">
        <v>0</v>
      </c>
      <c r="L435" s="112">
        <v>0</v>
      </c>
      <c r="M435" s="112">
        <v>0</v>
      </c>
      <c r="N435" s="112">
        <v>0</v>
      </c>
      <c r="O435" s="112">
        <v>0</v>
      </c>
      <c r="P435" s="112">
        <v>0</v>
      </c>
      <c r="Q435" s="112">
        <v>0</v>
      </c>
      <c r="R435" s="112">
        <f t="shared" si="97"/>
        <v>0</v>
      </c>
      <c r="S435" s="112">
        <f t="shared" si="98"/>
        <v>0</v>
      </c>
      <c r="T435" s="22">
        <f t="shared" si="107"/>
        <v>0</v>
      </c>
      <c r="U435" s="101"/>
    </row>
    <row r="436" spans="1:21" x14ac:dyDescent="0.2">
      <c r="A436" s="35" t="s">
        <v>537</v>
      </c>
      <c r="B436" s="45" t="s">
        <v>195</v>
      </c>
      <c r="C436" s="36" t="s">
        <v>312</v>
      </c>
      <c r="D436" s="18">
        <v>0</v>
      </c>
      <c r="E436" s="18">
        <v>0</v>
      </c>
      <c r="F436" s="18">
        <v>0</v>
      </c>
      <c r="G436" s="18">
        <v>0</v>
      </c>
      <c r="H436" s="112">
        <v>0</v>
      </c>
      <c r="I436" s="112">
        <v>0</v>
      </c>
      <c r="J436" s="103">
        <v>0</v>
      </c>
      <c r="K436" s="112">
        <v>0</v>
      </c>
      <c r="L436" s="112">
        <v>0</v>
      </c>
      <c r="M436" s="112">
        <v>0</v>
      </c>
      <c r="N436" s="112">
        <v>0</v>
      </c>
      <c r="O436" s="112">
        <v>0</v>
      </c>
      <c r="P436" s="112">
        <v>0</v>
      </c>
      <c r="Q436" s="112">
        <v>0</v>
      </c>
      <c r="R436" s="112">
        <f t="shared" si="97"/>
        <v>0</v>
      </c>
      <c r="S436" s="112">
        <f t="shared" si="98"/>
        <v>0</v>
      </c>
      <c r="T436" s="22">
        <f t="shared" si="107"/>
        <v>0</v>
      </c>
      <c r="U436" s="101"/>
    </row>
    <row r="437" spans="1:21" x14ac:dyDescent="0.2">
      <c r="A437" s="35" t="s">
        <v>12</v>
      </c>
      <c r="B437" s="23" t="s">
        <v>690</v>
      </c>
      <c r="C437" s="36" t="s">
        <v>312</v>
      </c>
      <c r="D437" s="18">
        <v>0</v>
      </c>
      <c r="E437" s="18">
        <v>0</v>
      </c>
      <c r="F437" s="18">
        <v>0</v>
      </c>
      <c r="G437" s="18">
        <v>0</v>
      </c>
      <c r="H437" s="112">
        <v>0</v>
      </c>
      <c r="I437" s="112">
        <v>0</v>
      </c>
      <c r="J437" s="103">
        <v>0</v>
      </c>
      <c r="K437" s="112">
        <v>0</v>
      </c>
      <c r="L437" s="112">
        <v>0</v>
      </c>
      <c r="M437" s="112">
        <v>0</v>
      </c>
      <c r="N437" s="112">
        <v>0</v>
      </c>
      <c r="O437" s="112">
        <v>0</v>
      </c>
      <c r="P437" s="112">
        <v>0</v>
      </c>
      <c r="Q437" s="112">
        <v>0</v>
      </c>
      <c r="R437" s="112">
        <f t="shared" si="97"/>
        <v>0</v>
      </c>
      <c r="S437" s="112">
        <f t="shared" si="98"/>
        <v>0</v>
      </c>
      <c r="T437" s="22">
        <f t="shared" si="107"/>
        <v>0</v>
      </c>
      <c r="U437" s="101"/>
    </row>
    <row r="438" spans="1:21" x14ac:dyDescent="0.2">
      <c r="A438" s="35" t="s">
        <v>27</v>
      </c>
      <c r="B438" s="23" t="s">
        <v>82</v>
      </c>
      <c r="C438" s="36" t="s">
        <v>312</v>
      </c>
      <c r="D438" s="18">
        <v>0</v>
      </c>
      <c r="E438" s="18">
        <v>0</v>
      </c>
      <c r="F438" s="18">
        <v>0</v>
      </c>
      <c r="G438" s="18">
        <v>0</v>
      </c>
      <c r="H438" s="112">
        <v>0</v>
      </c>
      <c r="I438" s="112">
        <v>0</v>
      </c>
      <c r="J438" s="103">
        <v>0</v>
      </c>
      <c r="K438" s="112">
        <v>0</v>
      </c>
      <c r="L438" s="112">
        <v>0</v>
      </c>
      <c r="M438" s="112">
        <v>0</v>
      </c>
      <c r="N438" s="112">
        <v>0</v>
      </c>
      <c r="O438" s="112">
        <v>0</v>
      </c>
      <c r="P438" s="112">
        <v>0</v>
      </c>
      <c r="Q438" s="112">
        <v>0</v>
      </c>
      <c r="R438" s="112">
        <f t="shared" si="97"/>
        <v>0</v>
      </c>
      <c r="S438" s="112">
        <f t="shared" si="98"/>
        <v>0</v>
      </c>
      <c r="T438" s="22">
        <f t="shared" si="107"/>
        <v>0</v>
      </c>
      <c r="U438" s="101"/>
    </row>
    <row r="439" spans="1:21" x14ac:dyDescent="0.2">
      <c r="A439" s="35" t="s">
        <v>60</v>
      </c>
      <c r="B439" s="46" t="s">
        <v>473</v>
      </c>
      <c r="C439" s="36" t="s">
        <v>312</v>
      </c>
      <c r="D439" s="18">
        <v>0</v>
      </c>
      <c r="E439" s="18">
        <v>0</v>
      </c>
      <c r="F439" s="18">
        <v>0</v>
      </c>
      <c r="G439" s="18">
        <v>0</v>
      </c>
      <c r="H439" s="112">
        <v>0</v>
      </c>
      <c r="I439" s="112">
        <v>0</v>
      </c>
      <c r="J439" s="103">
        <v>0</v>
      </c>
      <c r="K439" s="112">
        <v>0</v>
      </c>
      <c r="L439" s="112">
        <v>0</v>
      </c>
      <c r="M439" s="112">
        <v>0</v>
      </c>
      <c r="N439" s="112">
        <v>0</v>
      </c>
      <c r="O439" s="112">
        <v>0</v>
      </c>
      <c r="P439" s="112">
        <v>0</v>
      </c>
      <c r="Q439" s="112">
        <v>0</v>
      </c>
      <c r="R439" s="112">
        <f t="shared" si="97"/>
        <v>0</v>
      </c>
      <c r="S439" s="112">
        <f t="shared" si="98"/>
        <v>0</v>
      </c>
      <c r="T439" s="22">
        <f t="shared" si="107"/>
        <v>0</v>
      </c>
      <c r="U439" s="101"/>
    </row>
    <row r="440" spans="1:21" x14ac:dyDescent="0.2">
      <c r="A440" s="35" t="s">
        <v>182</v>
      </c>
      <c r="B440" s="46" t="s">
        <v>183</v>
      </c>
      <c r="C440" s="36" t="s">
        <v>312</v>
      </c>
      <c r="D440" s="18">
        <v>0</v>
      </c>
      <c r="E440" s="18">
        <v>0</v>
      </c>
      <c r="F440" s="18">
        <v>0</v>
      </c>
      <c r="G440" s="18">
        <v>0</v>
      </c>
      <c r="H440" s="112">
        <v>0</v>
      </c>
      <c r="I440" s="112">
        <v>0</v>
      </c>
      <c r="J440" s="103">
        <v>0</v>
      </c>
      <c r="K440" s="112">
        <v>0</v>
      </c>
      <c r="L440" s="112">
        <v>0</v>
      </c>
      <c r="M440" s="112">
        <v>0</v>
      </c>
      <c r="N440" s="112">
        <v>0</v>
      </c>
      <c r="O440" s="112">
        <v>0</v>
      </c>
      <c r="P440" s="112">
        <v>0</v>
      </c>
      <c r="Q440" s="112">
        <v>0</v>
      </c>
      <c r="R440" s="112">
        <f t="shared" si="97"/>
        <v>0</v>
      </c>
      <c r="S440" s="112">
        <f t="shared" si="98"/>
        <v>0</v>
      </c>
      <c r="T440" s="22">
        <f t="shared" si="107"/>
        <v>0</v>
      </c>
      <c r="U440" s="101"/>
    </row>
    <row r="441" spans="1:21" ht="25.5" x14ac:dyDescent="0.2">
      <c r="A441" s="35" t="s">
        <v>673</v>
      </c>
      <c r="B441" s="46" t="s">
        <v>691</v>
      </c>
      <c r="C441" s="36" t="s">
        <v>312</v>
      </c>
      <c r="D441" s="18">
        <v>0</v>
      </c>
      <c r="E441" s="18">
        <v>0</v>
      </c>
      <c r="F441" s="18">
        <v>0</v>
      </c>
      <c r="G441" s="18">
        <v>0</v>
      </c>
      <c r="H441" s="112">
        <v>0</v>
      </c>
      <c r="I441" s="112">
        <v>0</v>
      </c>
      <c r="J441" s="103">
        <v>0</v>
      </c>
      <c r="K441" s="112">
        <v>0</v>
      </c>
      <c r="L441" s="112">
        <v>0</v>
      </c>
      <c r="M441" s="112">
        <v>0</v>
      </c>
      <c r="N441" s="112">
        <v>0</v>
      </c>
      <c r="O441" s="112">
        <v>0</v>
      </c>
      <c r="P441" s="112">
        <v>0</v>
      </c>
      <c r="Q441" s="112">
        <v>0</v>
      </c>
      <c r="R441" s="112">
        <f t="shared" si="97"/>
        <v>0</v>
      </c>
      <c r="S441" s="112">
        <f t="shared" si="98"/>
        <v>0</v>
      </c>
      <c r="T441" s="22">
        <f t="shared" si="107"/>
        <v>0</v>
      </c>
      <c r="U441" s="101"/>
    </row>
    <row r="442" spans="1:21" x14ac:dyDescent="0.2">
      <c r="A442" s="35" t="s">
        <v>674</v>
      </c>
      <c r="B442" s="46" t="s">
        <v>675</v>
      </c>
      <c r="C442" s="36" t="s">
        <v>312</v>
      </c>
      <c r="D442" s="18">
        <v>0</v>
      </c>
      <c r="E442" s="18">
        <v>0</v>
      </c>
      <c r="F442" s="18">
        <v>0</v>
      </c>
      <c r="G442" s="18">
        <v>0</v>
      </c>
      <c r="H442" s="112">
        <v>0</v>
      </c>
      <c r="I442" s="112">
        <v>0</v>
      </c>
      <c r="J442" s="103">
        <v>0</v>
      </c>
      <c r="K442" s="112">
        <v>0</v>
      </c>
      <c r="L442" s="112">
        <v>0</v>
      </c>
      <c r="M442" s="112">
        <v>0</v>
      </c>
      <c r="N442" s="112">
        <v>0</v>
      </c>
      <c r="O442" s="112">
        <v>0</v>
      </c>
      <c r="P442" s="112">
        <v>0</v>
      </c>
      <c r="Q442" s="112">
        <v>0</v>
      </c>
      <c r="R442" s="112">
        <f t="shared" si="97"/>
        <v>0</v>
      </c>
      <c r="S442" s="112">
        <f t="shared" si="98"/>
        <v>0</v>
      </c>
      <c r="T442" s="22">
        <f t="shared" si="107"/>
        <v>0</v>
      </c>
      <c r="U442" s="101"/>
    </row>
    <row r="443" spans="1:21" x14ac:dyDescent="0.2">
      <c r="A443" s="35" t="s">
        <v>11</v>
      </c>
      <c r="B443" s="43" t="s">
        <v>74</v>
      </c>
      <c r="C443" s="36" t="s">
        <v>312</v>
      </c>
      <c r="D443" s="18">
        <v>0</v>
      </c>
      <c r="E443" s="18">
        <v>0</v>
      </c>
      <c r="F443" s="18">
        <v>0</v>
      </c>
      <c r="G443" s="18">
        <v>0</v>
      </c>
      <c r="H443" s="112">
        <v>0</v>
      </c>
      <c r="I443" s="112">
        <v>0</v>
      </c>
      <c r="J443" s="103">
        <v>0</v>
      </c>
      <c r="K443" s="112">
        <v>0</v>
      </c>
      <c r="L443" s="112">
        <v>0</v>
      </c>
      <c r="M443" s="112">
        <v>0</v>
      </c>
      <c r="N443" s="112">
        <v>0</v>
      </c>
      <c r="O443" s="112">
        <v>0</v>
      </c>
      <c r="P443" s="112">
        <v>0</v>
      </c>
      <c r="Q443" s="112">
        <v>0</v>
      </c>
      <c r="R443" s="112">
        <f t="shared" si="97"/>
        <v>0</v>
      </c>
      <c r="S443" s="112">
        <f t="shared" si="98"/>
        <v>0</v>
      </c>
      <c r="T443" s="22">
        <f t="shared" si="107"/>
        <v>0</v>
      </c>
      <c r="U443" s="101"/>
    </row>
    <row r="444" spans="1:21" x14ac:dyDescent="0.2">
      <c r="A444" s="35" t="s">
        <v>13</v>
      </c>
      <c r="B444" s="23" t="s">
        <v>75</v>
      </c>
      <c r="C444" s="36" t="s">
        <v>312</v>
      </c>
      <c r="D444" s="18">
        <v>0</v>
      </c>
      <c r="E444" s="18">
        <v>0</v>
      </c>
      <c r="F444" s="18">
        <v>0</v>
      </c>
      <c r="G444" s="18">
        <v>0</v>
      </c>
      <c r="H444" s="112">
        <v>0</v>
      </c>
      <c r="I444" s="112">
        <v>0</v>
      </c>
      <c r="J444" s="103">
        <v>0</v>
      </c>
      <c r="K444" s="112">
        <v>0</v>
      </c>
      <c r="L444" s="112">
        <v>0</v>
      </c>
      <c r="M444" s="112">
        <v>0</v>
      </c>
      <c r="N444" s="112">
        <v>0</v>
      </c>
      <c r="O444" s="112">
        <v>0</v>
      </c>
      <c r="P444" s="112">
        <v>0</v>
      </c>
      <c r="Q444" s="112">
        <v>0</v>
      </c>
      <c r="R444" s="112">
        <f t="shared" si="97"/>
        <v>0</v>
      </c>
      <c r="S444" s="112">
        <f t="shared" si="98"/>
        <v>0</v>
      </c>
      <c r="T444" s="22">
        <f t="shared" si="107"/>
        <v>0</v>
      </c>
      <c r="U444" s="101"/>
    </row>
    <row r="445" spans="1:21" x14ac:dyDescent="0.2">
      <c r="A445" s="35" t="s">
        <v>14</v>
      </c>
      <c r="B445" s="23" t="s">
        <v>76</v>
      </c>
      <c r="C445" s="36" t="s">
        <v>312</v>
      </c>
      <c r="D445" s="18">
        <v>0</v>
      </c>
      <c r="E445" s="18">
        <v>0</v>
      </c>
      <c r="F445" s="18">
        <v>0</v>
      </c>
      <c r="G445" s="18">
        <v>0</v>
      </c>
      <c r="H445" s="112">
        <v>0</v>
      </c>
      <c r="I445" s="112">
        <v>0</v>
      </c>
      <c r="J445" s="103">
        <v>0</v>
      </c>
      <c r="K445" s="112">
        <v>0</v>
      </c>
      <c r="L445" s="112">
        <v>0</v>
      </c>
      <c r="M445" s="112">
        <v>0</v>
      </c>
      <c r="N445" s="112">
        <v>0</v>
      </c>
      <c r="O445" s="112">
        <v>0</v>
      </c>
      <c r="P445" s="112">
        <v>0</v>
      </c>
      <c r="Q445" s="112">
        <v>0</v>
      </c>
      <c r="R445" s="112">
        <f t="shared" si="97"/>
        <v>0</v>
      </c>
      <c r="S445" s="112">
        <f t="shared" si="98"/>
        <v>0</v>
      </c>
      <c r="T445" s="22">
        <f t="shared" si="107"/>
        <v>0</v>
      </c>
      <c r="U445" s="101"/>
    </row>
    <row r="446" spans="1:21" x14ac:dyDescent="0.2">
      <c r="A446" s="35" t="s">
        <v>20</v>
      </c>
      <c r="B446" s="23" t="s">
        <v>702</v>
      </c>
      <c r="C446" s="36" t="s">
        <v>312</v>
      </c>
      <c r="D446" s="18">
        <v>0</v>
      </c>
      <c r="E446" s="18">
        <v>0</v>
      </c>
      <c r="F446" s="18">
        <v>0</v>
      </c>
      <c r="G446" s="18">
        <v>0</v>
      </c>
      <c r="H446" s="112">
        <v>0</v>
      </c>
      <c r="I446" s="112">
        <v>0</v>
      </c>
      <c r="J446" s="103">
        <v>0</v>
      </c>
      <c r="K446" s="112">
        <v>0</v>
      </c>
      <c r="L446" s="112">
        <v>0</v>
      </c>
      <c r="M446" s="112">
        <v>0</v>
      </c>
      <c r="N446" s="112">
        <v>0</v>
      </c>
      <c r="O446" s="112">
        <v>0</v>
      </c>
      <c r="P446" s="112">
        <v>0</v>
      </c>
      <c r="Q446" s="112">
        <v>0</v>
      </c>
      <c r="R446" s="112">
        <f t="shared" si="97"/>
        <v>0</v>
      </c>
      <c r="S446" s="112">
        <f t="shared" si="98"/>
        <v>0</v>
      </c>
      <c r="T446" s="22">
        <f t="shared" si="107"/>
        <v>0</v>
      </c>
      <c r="U446" s="101"/>
    </row>
    <row r="447" spans="1:21" x14ac:dyDescent="0.2">
      <c r="A447" s="35" t="s">
        <v>28</v>
      </c>
      <c r="B447" s="23" t="s">
        <v>77</v>
      </c>
      <c r="C447" s="36" t="s">
        <v>312</v>
      </c>
      <c r="D447" s="18">
        <v>0</v>
      </c>
      <c r="E447" s="18">
        <v>0</v>
      </c>
      <c r="F447" s="18">
        <v>0</v>
      </c>
      <c r="G447" s="18">
        <v>0</v>
      </c>
      <c r="H447" s="112">
        <v>0</v>
      </c>
      <c r="I447" s="112">
        <v>0</v>
      </c>
      <c r="J447" s="103">
        <v>0</v>
      </c>
      <c r="K447" s="112">
        <v>0</v>
      </c>
      <c r="L447" s="112">
        <v>0</v>
      </c>
      <c r="M447" s="112">
        <v>0</v>
      </c>
      <c r="N447" s="112">
        <v>0</v>
      </c>
      <c r="O447" s="112">
        <v>0</v>
      </c>
      <c r="P447" s="112">
        <v>0</v>
      </c>
      <c r="Q447" s="112">
        <v>0</v>
      </c>
      <c r="R447" s="112">
        <f t="shared" ref="R447:S466" si="113">H447</f>
        <v>0</v>
      </c>
      <c r="S447" s="112">
        <f t="shared" ref="S447:S454" si="114">I447+K447+M447+O447+Q447</f>
        <v>0</v>
      </c>
      <c r="T447" s="22">
        <f t="shared" si="107"/>
        <v>0</v>
      </c>
      <c r="U447" s="101"/>
    </row>
    <row r="448" spans="1:21" x14ac:dyDescent="0.2">
      <c r="A448" s="35" t="s">
        <v>29</v>
      </c>
      <c r="B448" s="23" t="s">
        <v>78</v>
      </c>
      <c r="C448" s="36" t="s">
        <v>312</v>
      </c>
      <c r="D448" s="18">
        <v>0</v>
      </c>
      <c r="E448" s="18">
        <v>0</v>
      </c>
      <c r="F448" s="18">
        <v>0</v>
      </c>
      <c r="G448" s="18">
        <v>0</v>
      </c>
      <c r="H448" s="112">
        <v>0</v>
      </c>
      <c r="I448" s="112">
        <v>0</v>
      </c>
      <c r="J448" s="103">
        <v>0</v>
      </c>
      <c r="K448" s="112">
        <v>0</v>
      </c>
      <c r="L448" s="112">
        <v>0</v>
      </c>
      <c r="M448" s="112">
        <v>0</v>
      </c>
      <c r="N448" s="112">
        <v>0</v>
      </c>
      <c r="O448" s="112">
        <v>0</v>
      </c>
      <c r="P448" s="112">
        <v>0</v>
      </c>
      <c r="Q448" s="112">
        <v>0</v>
      </c>
      <c r="R448" s="112">
        <f t="shared" si="113"/>
        <v>0</v>
      </c>
      <c r="S448" s="112">
        <f t="shared" si="114"/>
        <v>0</v>
      </c>
      <c r="T448" s="22">
        <f t="shared" si="107"/>
        <v>0</v>
      </c>
      <c r="U448" s="101"/>
    </row>
    <row r="449" spans="1:21" x14ac:dyDescent="0.2">
      <c r="A449" s="35" t="s">
        <v>64</v>
      </c>
      <c r="B449" s="38" t="s">
        <v>184</v>
      </c>
      <c r="C449" s="36" t="s">
        <v>312</v>
      </c>
      <c r="D449" s="18">
        <v>0</v>
      </c>
      <c r="E449" s="18">
        <v>0</v>
      </c>
      <c r="F449" s="18">
        <v>0</v>
      </c>
      <c r="G449" s="18">
        <v>0</v>
      </c>
      <c r="H449" s="112">
        <v>0</v>
      </c>
      <c r="I449" s="112">
        <v>0</v>
      </c>
      <c r="J449" s="103">
        <v>0</v>
      </c>
      <c r="K449" s="112">
        <v>0</v>
      </c>
      <c r="L449" s="112">
        <v>0</v>
      </c>
      <c r="M449" s="112">
        <v>0</v>
      </c>
      <c r="N449" s="112">
        <v>0</v>
      </c>
      <c r="O449" s="112">
        <v>0</v>
      </c>
      <c r="P449" s="112">
        <v>0</v>
      </c>
      <c r="Q449" s="112">
        <v>0</v>
      </c>
      <c r="R449" s="112">
        <f t="shared" si="113"/>
        <v>0</v>
      </c>
      <c r="S449" s="112">
        <f t="shared" si="114"/>
        <v>0</v>
      </c>
      <c r="T449" s="22">
        <f t="shared" si="107"/>
        <v>0</v>
      </c>
      <c r="U449" s="101"/>
    </row>
    <row r="450" spans="1:21" ht="25.5" x14ac:dyDescent="0.2">
      <c r="A450" s="35" t="s">
        <v>303</v>
      </c>
      <c r="B450" s="39" t="s">
        <v>295</v>
      </c>
      <c r="C450" s="36" t="s">
        <v>312</v>
      </c>
      <c r="D450" s="113">
        <v>0</v>
      </c>
      <c r="E450" s="113">
        <v>0</v>
      </c>
      <c r="F450" s="113">
        <v>0</v>
      </c>
      <c r="G450" s="113">
        <v>0</v>
      </c>
      <c r="H450" s="112">
        <v>0</v>
      </c>
      <c r="I450" s="112">
        <v>0</v>
      </c>
      <c r="J450" s="103">
        <v>0</v>
      </c>
      <c r="K450" s="112">
        <v>0</v>
      </c>
      <c r="L450" s="112">
        <v>0</v>
      </c>
      <c r="M450" s="112">
        <v>0</v>
      </c>
      <c r="N450" s="112">
        <v>0</v>
      </c>
      <c r="O450" s="112">
        <v>0</v>
      </c>
      <c r="P450" s="112">
        <v>0</v>
      </c>
      <c r="Q450" s="112">
        <v>0</v>
      </c>
      <c r="R450" s="112">
        <f t="shared" si="113"/>
        <v>0</v>
      </c>
      <c r="S450" s="112">
        <f t="shared" si="114"/>
        <v>0</v>
      </c>
      <c r="T450" s="22">
        <f t="shared" si="107"/>
        <v>0</v>
      </c>
      <c r="U450" s="101"/>
    </row>
    <row r="451" spans="1:21" x14ac:dyDescent="0.2">
      <c r="A451" s="35" t="s">
        <v>357</v>
      </c>
      <c r="B451" s="38" t="s">
        <v>302</v>
      </c>
      <c r="C451" s="36" t="s">
        <v>312</v>
      </c>
      <c r="D451" s="113">
        <v>0</v>
      </c>
      <c r="E451" s="113">
        <v>0</v>
      </c>
      <c r="F451" s="113">
        <v>0</v>
      </c>
      <c r="G451" s="113">
        <v>0</v>
      </c>
      <c r="H451" s="112">
        <v>0</v>
      </c>
      <c r="I451" s="112">
        <v>0</v>
      </c>
      <c r="J451" s="103">
        <v>0</v>
      </c>
      <c r="K451" s="112">
        <v>0</v>
      </c>
      <c r="L451" s="112">
        <v>0</v>
      </c>
      <c r="M451" s="112">
        <v>0</v>
      </c>
      <c r="N451" s="112">
        <v>0</v>
      </c>
      <c r="O451" s="112">
        <v>0</v>
      </c>
      <c r="P451" s="112">
        <v>0</v>
      </c>
      <c r="Q451" s="112">
        <v>0</v>
      </c>
      <c r="R451" s="112">
        <f t="shared" si="113"/>
        <v>0</v>
      </c>
      <c r="S451" s="112">
        <f t="shared" si="114"/>
        <v>0</v>
      </c>
      <c r="T451" s="22">
        <f t="shared" si="107"/>
        <v>0</v>
      </c>
      <c r="U451" s="101"/>
    </row>
    <row r="452" spans="1:21" ht="25.5" x14ac:dyDescent="0.2">
      <c r="A452" s="35" t="s">
        <v>358</v>
      </c>
      <c r="B452" s="39" t="s">
        <v>304</v>
      </c>
      <c r="C452" s="36" t="s">
        <v>312</v>
      </c>
      <c r="D452" s="113">
        <v>0</v>
      </c>
      <c r="E452" s="113">
        <v>0</v>
      </c>
      <c r="F452" s="113">
        <v>0</v>
      </c>
      <c r="G452" s="113">
        <v>0</v>
      </c>
      <c r="H452" s="112">
        <v>0</v>
      </c>
      <c r="I452" s="112">
        <v>0</v>
      </c>
      <c r="J452" s="103">
        <v>0</v>
      </c>
      <c r="K452" s="112">
        <v>0</v>
      </c>
      <c r="L452" s="112">
        <v>0</v>
      </c>
      <c r="M452" s="112">
        <v>0</v>
      </c>
      <c r="N452" s="112">
        <v>0</v>
      </c>
      <c r="O452" s="112">
        <v>0</v>
      </c>
      <c r="P452" s="112">
        <v>0</v>
      </c>
      <c r="Q452" s="112">
        <v>0</v>
      </c>
      <c r="R452" s="112">
        <f t="shared" si="113"/>
        <v>0</v>
      </c>
      <c r="S452" s="112">
        <f t="shared" si="114"/>
        <v>0</v>
      </c>
      <c r="T452" s="22">
        <f t="shared" si="107"/>
        <v>0</v>
      </c>
      <c r="U452" s="101"/>
    </row>
    <row r="453" spans="1:21" x14ac:dyDescent="0.2">
      <c r="A453" s="35" t="s">
        <v>30</v>
      </c>
      <c r="B453" s="23" t="s">
        <v>79</v>
      </c>
      <c r="C453" s="36" t="s">
        <v>312</v>
      </c>
      <c r="D453" s="18">
        <v>0</v>
      </c>
      <c r="E453" s="18">
        <v>0</v>
      </c>
      <c r="F453" s="18">
        <v>0</v>
      </c>
      <c r="G453" s="18">
        <v>0</v>
      </c>
      <c r="H453" s="112">
        <v>0</v>
      </c>
      <c r="I453" s="112">
        <v>0</v>
      </c>
      <c r="J453" s="103">
        <v>0</v>
      </c>
      <c r="K453" s="112">
        <v>0</v>
      </c>
      <c r="L453" s="112">
        <v>0</v>
      </c>
      <c r="M453" s="112">
        <v>0</v>
      </c>
      <c r="N453" s="112">
        <v>0</v>
      </c>
      <c r="O453" s="112">
        <v>0</v>
      </c>
      <c r="P453" s="112">
        <v>0</v>
      </c>
      <c r="Q453" s="112">
        <v>0</v>
      </c>
      <c r="R453" s="112">
        <f t="shared" si="113"/>
        <v>0</v>
      </c>
      <c r="S453" s="112">
        <f t="shared" si="114"/>
        <v>0</v>
      </c>
      <c r="T453" s="22">
        <f t="shared" si="107"/>
        <v>0</v>
      </c>
      <c r="U453" s="101"/>
    </row>
    <row r="454" spans="1:21" x14ac:dyDescent="0.2">
      <c r="A454" s="35" t="s">
        <v>31</v>
      </c>
      <c r="B454" s="23" t="s">
        <v>80</v>
      </c>
      <c r="C454" s="36" t="s">
        <v>312</v>
      </c>
      <c r="D454" s="18">
        <v>0</v>
      </c>
      <c r="E454" s="18">
        <v>0</v>
      </c>
      <c r="F454" s="18">
        <v>0</v>
      </c>
      <c r="G454" s="18">
        <v>0</v>
      </c>
      <c r="H454" s="112">
        <v>0</v>
      </c>
      <c r="I454" s="112">
        <v>0</v>
      </c>
      <c r="J454" s="103">
        <v>0</v>
      </c>
      <c r="K454" s="112">
        <v>0</v>
      </c>
      <c r="L454" s="112">
        <v>0</v>
      </c>
      <c r="M454" s="112">
        <v>0</v>
      </c>
      <c r="N454" s="112">
        <v>0</v>
      </c>
      <c r="O454" s="112">
        <v>0</v>
      </c>
      <c r="P454" s="112">
        <v>0</v>
      </c>
      <c r="Q454" s="112">
        <v>0</v>
      </c>
      <c r="R454" s="112">
        <f t="shared" si="113"/>
        <v>0</v>
      </c>
      <c r="S454" s="112">
        <f t="shared" si="114"/>
        <v>0</v>
      </c>
      <c r="T454" s="22">
        <f t="shared" si="107"/>
        <v>0</v>
      </c>
      <c r="U454" s="101"/>
    </row>
    <row r="455" spans="1:21" x14ac:dyDescent="0.2">
      <c r="A455" s="35" t="s">
        <v>16</v>
      </c>
      <c r="B455" s="40" t="s">
        <v>427</v>
      </c>
      <c r="C455" s="47" t="s">
        <v>81</v>
      </c>
      <c r="D455" s="18" t="s">
        <v>154</v>
      </c>
      <c r="E455" s="18" t="s">
        <v>154</v>
      </c>
      <c r="F455" s="18" t="s">
        <v>154</v>
      </c>
      <c r="G455" s="18" t="s">
        <v>154</v>
      </c>
      <c r="H455" s="18" t="s">
        <v>154</v>
      </c>
      <c r="I455" s="18" t="s">
        <v>154</v>
      </c>
      <c r="J455" s="18" t="s">
        <v>154</v>
      </c>
      <c r="K455" s="18" t="s">
        <v>154</v>
      </c>
      <c r="L455" s="18" t="s">
        <v>154</v>
      </c>
      <c r="M455" s="18" t="s">
        <v>154</v>
      </c>
      <c r="N455" s="18" t="s">
        <v>154</v>
      </c>
      <c r="O455" s="18" t="s">
        <v>154</v>
      </c>
      <c r="P455" s="18" t="s">
        <v>154</v>
      </c>
      <c r="Q455" s="18" t="s">
        <v>154</v>
      </c>
      <c r="R455" s="18" t="str">
        <f t="shared" si="113"/>
        <v>x</v>
      </c>
      <c r="S455" s="18" t="str">
        <f t="shared" si="113"/>
        <v>x</v>
      </c>
      <c r="T455" s="22">
        <f t="shared" si="107"/>
        <v>0</v>
      </c>
      <c r="U455" s="101"/>
    </row>
    <row r="456" spans="1:21" ht="38.25" x14ac:dyDescent="0.2">
      <c r="A456" s="48" t="s">
        <v>393</v>
      </c>
      <c r="B456" s="23" t="s">
        <v>679</v>
      </c>
      <c r="C456" s="36" t="s">
        <v>312</v>
      </c>
      <c r="D456" s="112">
        <v>0</v>
      </c>
      <c r="E456" s="112">
        <v>0</v>
      </c>
      <c r="F456" s="112">
        <v>0</v>
      </c>
      <c r="G456" s="112">
        <v>0</v>
      </c>
      <c r="H456" s="114">
        <v>0</v>
      </c>
      <c r="I456" s="114">
        <v>0</v>
      </c>
      <c r="J456" s="103">
        <v>0</v>
      </c>
      <c r="K456" s="114">
        <v>0</v>
      </c>
      <c r="L456" s="114">
        <v>0</v>
      </c>
      <c r="M456" s="114">
        <v>0</v>
      </c>
      <c r="N456" s="114">
        <v>0</v>
      </c>
      <c r="O456" s="114">
        <v>0</v>
      </c>
      <c r="P456" s="114">
        <v>0</v>
      </c>
      <c r="Q456" s="114">
        <v>0</v>
      </c>
      <c r="R456" s="114">
        <f t="shared" si="113"/>
        <v>0</v>
      </c>
      <c r="S456" s="114">
        <f t="shared" ref="S456:S461" si="115">I456+K456+M456+O456+Q456</f>
        <v>0</v>
      </c>
      <c r="T456" s="22">
        <f t="shared" si="107"/>
        <v>0</v>
      </c>
      <c r="U456" s="101"/>
    </row>
    <row r="457" spans="1:21" x14ac:dyDescent="0.2">
      <c r="A457" s="48" t="s">
        <v>394</v>
      </c>
      <c r="B457" s="38" t="s">
        <v>474</v>
      </c>
      <c r="C457" s="36" t="s">
        <v>312</v>
      </c>
      <c r="D457" s="112">
        <v>0</v>
      </c>
      <c r="E457" s="112">
        <v>0</v>
      </c>
      <c r="F457" s="112">
        <v>0</v>
      </c>
      <c r="G457" s="112">
        <v>0</v>
      </c>
      <c r="H457" s="114">
        <v>0</v>
      </c>
      <c r="I457" s="114">
        <v>0</v>
      </c>
      <c r="J457" s="103">
        <v>0</v>
      </c>
      <c r="K457" s="114">
        <v>0</v>
      </c>
      <c r="L457" s="114">
        <v>0</v>
      </c>
      <c r="M457" s="114">
        <v>0</v>
      </c>
      <c r="N457" s="114">
        <v>0</v>
      </c>
      <c r="O457" s="114">
        <v>0</v>
      </c>
      <c r="P457" s="114">
        <v>0</v>
      </c>
      <c r="Q457" s="114">
        <v>0</v>
      </c>
      <c r="R457" s="114">
        <f t="shared" si="113"/>
        <v>0</v>
      </c>
      <c r="S457" s="114">
        <f t="shared" si="115"/>
        <v>0</v>
      </c>
      <c r="T457" s="22">
        <f t="shared" si="107"/>
        <v>0</v>
      </c>
      <c r="U457" s="101"/>
    </row>
    <row r="458" spans="1:21" ht="25.5" x14ac:dyDescent="0.2">
      <c r="A458" s="48" t="s">
        <v>676</v>
      </c>
      <c r="B458" s="39" t="s">
        <v>443</v>
      </c>
      <c r="C458" s="36" t="s">
        <v>312</v>
      </c>
      <c r="D458" s="112">
        <v>0</v>
      </c>
      <c r="E458" s="112">
        <v>0</v>
      </c>
      <c r="F458" s="112">
        <v>0</v>
      </c>
      <c r="G458" s="112">
        <v>0</v>
      </c>
      <c r="H458" s="114">
        <v>0</v>
      </c>
      <c r="I458" s="114">
        <v>0</v>
      </c>
      <c r="J458" s="103">
        <v>0</v>
      </c>
      <c r="K458" s="114">
        <v>0</v>
      </c>
      <c r="L458" s="114">
        <v>0</v>
      </c>
      <c r="M458" s="114">
        <v>0</v>
      </c>
      <c r="N458" s="114">
        <v>0</v>
      </c>
      <c r="O458" s="114">
        <v>0</v>
      </c>
      <c r="P458" s="114">
        <v>0</v>
      </c>
      <c r="Q458" s="114">
        <v>0</v>
      </c>
      <c r="R458" s="114">
        <f t="shared" si="113"/>
        <v>0</v>
      </c>
      <c r="S458" s="114">
        <f t="shared" si="115"/>
        <v>0</v>
      </c>
      <c r="T458" s="22">
        <f t="shared" si="107"/>
        <v>0</v>
      </c>
      <c r="U458" s="101"/>
    </row>
    <row r="459" spans="1:21" ht="76.5" x14ac:dyDescent="0.2">
      <c r="A459" s="48" t="s">
        <v>677</v>
      </c>
      <c r="B459" s="39" t="s">
        <v>703</v>
      </c>
      <c r="C459" s="36" t="s">
        <v>312</v>
      </c>
      <c r="D459" s="112">
        <v>0</v>
      </c>
      <c r="E459" s="112">
        <v>0</v>
      </c>
      <c r="F459" s="112">
        <v>0</v>
      </c>
      <c r="G459" s="112">
        <v>0</v>
      </c>
      <c r="H459" s="114">
        <v>0</v>
      </c>
      <c r="I459" s="114">
        <v>0</v>
      </c>
      <c r="J459" s="103">
        <v>0</v>
      </c>
      <c r="K459" s="114">
        <v>0</v>
      </c>
      <c r="L459" s="114">
        <v>0</v>
      </c>
      <c r="M459" s="114">
        <v>0</v>
      </c>
      <c r="N459" s="114">
        <v>0</v>
      </c>
      <c r="O459" s="114">
        <v>0</v>
      </c>
      <c r="P459" s="114">
        <v>0</v>
      </c>
      <c r="Q459" s="114">
        <v>0</v>
      </c>
      <c r="R459" s="114">
        <f t="shared" si="113"/>
        <v>0</v>
      </c>
      <c r="S459" s="114">
        <f t="shared" si="115"/>
        <v>0</v>
      </c>
      <c r="T459" s="22">
        <f t="shared" si="107"/>
        <v>0</v>
      </c>
      <c r="U459" s="101"/>
    </row>
    <row r="460" spans="1:21" x14ac:dyDescent="0.2">
      <c r="A460" s="48" t="s">
        <v>396</v>
      </c>
      <c r="B460" s="39" t="s">
        <v>392</v>
      </c>
      <c r="C460" s="36" t="s">
        <v>312</v>
      </c>
      <c r="D460" s="112">
        <v>0</v>
      </c>
      <c r="E460" s="112">
        <v>0</v>
      </c>
      <c r="F460" s="112">
        <v>0</v>
      </c>
      <c r="G460" s="112">
        <v>0</v>
      </c>
      <c r="H460" s="114">
        <v>0</v>
      </c>
      <c r="I460" s="114">
        <v>0</v>
      </c>
      <c r="J460" s="103">
        <v>0</v>
      </c>
      <c r="K460" s="114">
        <v>0</v>
      </c>
      <c r="L460" s="114">
        <v>0</v>
      </c>
      <c r="M460" s="114">
        <v>0</v>
      </c>
      <c r="N460" s="114">
        <v>0</v>
      </c>
      <c r="O460" s="114">
        <v>0</v>
      </c>
      <c r="P460" s="114">
        <v>0</v>
      </c>
      <c r="Q460" s="114">
        <v>0</v>
      </c>
      <c r="R460" s="114">
        <f t="shared" si="113"/>
        <v>0</v>
      </c>
      <c r="S460" s="114">
        <f t="shared" si="115"/>
        <v>0</v>
      </c>
      <c r="T460" s="22">
        <f t="shared" si="107"/>
        <v>0</v>
      </c>
      <c r="U460" s="101"/>
    </row>
    <row r="461" spans="1:21" x14ac:dyDescent="0.2">
      <c r="A461" s="48" t="s">
        <v>682</v>
      </c>
      <c r="B461" s="38" t="s">
        <v>678</v>
      </c>
      <c r="C461" s="36" t="s">
        <v>312</v>
      </c>
      <c r="D461" s="112">
        <v>0</v>
      </c>
      <c r="E461" s="112">
        <v>0</v>
      </c>
      <c r="F461" s="112">
        <v>0</v>
      </c>
      <c r="G461" s="112">
        <v>0</v>
      </c>
      <c r="H461" s="114">
        <v>0</v>
      </c>
      <c r="I461" s="114">
        <v>0</v>
      </c>
      <c r="J461" s="103">
        <v>0</v>
      </c>
      <c r="K461" s="114">
        <v>0</v>
      </c>
      <c r="L461" s="114">
        <v>0</v>
      </c>
      <c r="M461" s="114">
        <v>0</v>
      </c>
      <c r="N461" s="114">
        <v>0</v>
      </c>
      <c r="O461" s="114">
        <v>0</v>
      </c>
      <c r="P461" s="114">
        <v>0</v>
      </c>
      <c r="Q461" s="114">
        <v>0</v>
      </c>
      <c r="R461" s="114">
        <f t="shared" si="113"/>
        <v>0</v>
      </c>
      <c r="S461" s="114">
        <f t="shared" si="115"/>
        <v>0</v>
      </c>
      <c r="T461" s="22">
        <f t="shared" si="107"/>
        <v>0</v>
      </c>
      <c r="U461" s="101"/>
    </row>
    <row r="462" spans="1:21" ht="38.25" x14ac:dyDescent="0.2">
      <c r="A462" s="48" t="s">
        <v>36</v>
      </c>
      <c r="B462" s="23" t="s">
        <v>709</v>
      </c>
      <c r="C462" s="47" t="s">
        <v>81</v>
      </c>
      <c r="D462" s="18" t="s">
        <v>154</v>
      </c>
      <c r="E462" s="18" t="s">
        <v>154</v>
      </c>
      <c r="F462" s="18" t="s">
        <v>154</v>
      </c>
      <c r="G462" s="18" t="s">
        <v>154</v>
      </c>
      <c r="H462" s="18" t="s">
        <v>154</v>
      </c>
      <c r="I462" s="18" t="s">
        <v>154</v>
      </c>
      <c r="J462" s="18" t="s">
        <v>154</v>
      </c>
      <c r="K462" s="18" t="s">
        <v>154</v>
      </c>
      <c r="L462" s="18" t="s">
        <v>154</v>
      </c>
      <c r="M462" s="18" t="s">
        <v>154</v>
      </c>
      <c r="N462" s="18" t="s">
        <v>154</v>
      </c>
      <c r="O462" s="18" t="s">
        <v>154</v>
      </c>
      <c r="P462" s="18" t="s">
        <v>154</v>
      </c>
      <c r="Q462" s="18" t="s">
        <v>154</v>
      </c>
      <c r="R462" s="18" t="str">
        <f t="shared" si="113"/>
        <v>x</v>
      </c>
      <c r="S462" s="18" t="str">
        <f t="shared" si="113"/>
        <v>x</v>
      </c>
      <c r="T462" s="22">
        <f t="shared" si="107"/>
        <v>0</v>
      </c>
      <c r="U462" s="101"/>
    </row>
    <row r="463" spans="1:21" x14ac:dyDescent="0.2">
      <c r="A463" s="48" t="s">
        <v>397</v>
      </c>
      <c r="B463" s="38" t="s">
        <v>505</v>
      </c>
      <c r="C463" s="36" t="s">
        <v>312</v>
      </c>
      <c r="D463" s="112">
        <v>0</v>
      </c>
      <c r="E463" s="112">
        <v>0</v>
      </c>
      <c r="F463" s="112">
        <v>0</v>
      </c>
      <c r="G463" s="112">
        <v>0</v>
      </c>
      <c r="H463" s="114">
        <v>0</v>
      </c>
      <c r="I463" s="114">
        <v>0</v>
      </c>
      <c r="J463" s="103">
        <v>0</v>
      </c>
      <c r="K463" s="114">
        <v>0</v>
      </c>
      <c r="L463" s="114">
        <v>0</v>
      </c>
      <c r="M463" s="114">
        <v>0</v>
      </c>
      <c r="N463" s="114">
        <v>0</v>
      </c>
      <c r="O463" s="114">
        <v>0</v>
      </c>
      <c r="P463" s="114">
        <v>0</v>
      </c>
      <c r="Q463" s="114">
        <v>0</v>
      </c>
      <c r="R463" s="114">
        <f t="shared" si="113"/>
        <v>0</v>
      </c>
      <c r="S463" s="114">
        <f>I463+K463+M463+O463+Q463</f>
        <v>0</v>
      </c>
      <c r="T463" s="22">
        <f t="shared" si="107"/>
        <v>0</v>
      </c>
      <c r="U463" s="101"/>
    </row>
    <row r="464" spans="1:21" x14ac:dyDescent="0.2">
      <c r="A464" s="48" t="s">
        <v>398</v>
      </c>
      <c r="B464" s="38" t="s">
        <v>506</v>
      </c>
      <c r="C464" s="36" t="s">
        <v>312</v>
      </c>
      <c r="D464" s="112">
        <v>0</v>
      </c>
      <c r="E464" s="112">
        <v>0</v>
      </c>
      <c r="F464" s="112">
        <v>0</v>
      </c>
      <c r="G464" s="112">
        <v>0</v>
      </c>
      <c r="H464" s="114">
        <v>0</v>
      </c>
      <c r="I464" s="114">
        <v>0</v>
      </c>
      <c r="J464" s="103">
        <v>0</v>
      </c>
      <c r="K464" s="114">
        <v>0</v>
      </c>
      <c r="L464" s="114">
        <v>0</v>
      </c>
      <c r="M464" s="114">
        <v>0</v>
      </c>
      <c r="N464" s="114">
        <v>0</v>
      </c>
      <c r="O464" s="114">
        <v>0</v>
      </c>
      <c r="P464" s="114">
        <v>0</v>
      </c>
      <c r="Q464" s="114">
        <v>0</v>
      </c>
      <c r="R464" s="114">
        <f t="shared" si="113"/>
        <v>0</v>
      </c>
      <c r="S464" s="114">
        <f>I464+K464+M464+O464+Q464</f>
        <v>0</v>
      </c>
      <c r="T464" s="22">
        <f t="shared" si="107"/>
        <v>0</v>
      </c>
      <c r="U464" s="101"/>
    </row>
    <row r="465" spans="1:21" x14ac:dyDescent="0.2">
      <c r="A465" s="48" t="s">
        <v>399</v>
      </c>
      <c r="B465" s="38" t="s">
        <v>507</v>
      </c>
      <c r="C465" s="36" t="s">
        <v>312</v>
      </c>
      <c r="D465" s="112">
        <v>0</v>
      </c>
      <c r="E465" s="112">
        <v>0</v>
      </c>
      <c r="F465" s="112">
        <v>0</v>
      </c>
      <c r="G465" s="112">
        <v>0</v>
      </c>
      <c r="H465" s="114">
        <v>0</v>
      </c>
      <c r="I465" s="114">
        <v>0</v>
      </c>
      <c r="J465" s="103">
        <v>0</v>
      </c>
      <c r="K465" s="114">
        <v>0</v>
      </c>
      <c r="L465" s="114">
        <v>0</v>
      </c>
      <c r="M465" s="114">
        <v>0</v>
      </c>
      <c r="N465" s="114">
        <v>0</v>
      </c>
      <c r="O465" s="114">
        <v>0</v>
      </c>
      <c r="P465" s="114">
        <v>0</v>
      </c>
      <c r="Q465" s="114">
        <v>0</v>
      </c>
      <c r="R465" s="114">
        <f t="shared" si="113"/>
        <v>0</v>
      </c>
      <c r="S465" s="114">
        <f>I465+K465+M465+O465+Q465</f>
        <v>0</v>
      </c>
      <c r="T465" s="22">
        <f t="shared" si="107"/>
        <v>0</v>
      </c>
      <c r="U465" s="101"/>
    </row>
    <row r="466" spans="1:21" ht="38.25" x14ac:dyDescent="0.2">
      <c r="A466" s="49" t="s">
        <v>313</v>
      </c>
      <c r="B466" s="50" t="s">
        <v>701</v>
      </c>
      <c r="C466" s="51" t="s">
        <v>312</v>
      </c>
      <c r="D466" s="115">
        <v>0</v>
      </c>
      <c r="E466" s="115">
        <v>0</v>
      </c>
      <c r="F466" s="115">
        <v>0</v>
      </c>
      <c r="G466" s="115">
        <v>0</v>
      </c>
      <c r="H466" s="116">
        <v>0</v>
      </c>
      <c r="I466" s="116">
        <v>0</v>
      </c>
      <c r="J466" s="116">
        <v>0</v>
      </c>
      <c r="K466" s="116">
        <v>0</v>
      </c>
      <c r="L466" s="116">
        <v>0</v>
      </c>
      <c r="M466" s="116">
        <v>0</v>
      </c>
      <c r="N466" s="116">
        <v>0</v>
      </c>
      <c r="O466" s="116">
        <v>0</v>
      </c>
      <c r="P466" s="116">
        <v>0</v>
      </c>
      <c r="Q466" s="116">
        <v>0</v>
      </c>
      <c r="R466" s="116">
        <f t="shared" si="113"/>
        <v>0</v>
      </c>
      <c r="S466" s="116">
        <f>I466+K466+M466+O466+Q466</f>
        <v>0</v>
      </c>
      <c r="T466" s="22">
        <f t="shared" si="107"/>
        <v>0</v>
      </c>
      <c r="U466" s="101"/>
    </row>
    <row r="467" spans="1:21" outlineLevel="1" x14ac:dyDescent="0.2">
      <c r="A467" s="52"/>
      <c r="B467" s="53"/>
      <c r="C467" s="54"/>
      <c r="D467" s="55"/>
      <c r="E467" s="55"/>
      <c r="F467" s="55"/>
      <c r="G467" s="55"/>
      <c r="H467" s="56"/>
      <c r="I467" s="56"/>
      <c r="J467" s="56"/>
      <c r="K467" s="56"/>
      <c r="L467" s="56"/>
      <c r="M467" s="56"/>
      <c r="N467" s="56"/>
      <c r="O467" s="56"/>
      <c r="P467" s="56"/>
      <c r="Q467" s="56"/>
      <c r="R467" s="56"/>
      <c r="S467" s="56"/>
    </row>
  </sheetData>
  <autoFilter ref="A19:T466"/>
  <mergeCells count="33">
    <mergeCell ref="F380:G380"/>
    <mergeCell ref="H380:I380"/>
    <mergeCell ref="A383:B383"/>
    <mergeCell ref="A378:S379"/>
    <mergeCell ref="A380:A381"/>
    <mergeCell ref="B380:B381"/>
    <mergeCell ref="C380:C381"/>
    <mergeCell ref="J380:K380"/>
    <mergeCell ref="L380:M380"/>
    <mergeCell ref="R380:S380"/>
    <mergeCell ref="N380:O380"/>
    <mergeCell ref="P380:Q380"/>
    <mergeCell ref="B9:S9"/>
    <mergeCell ref="B10:S10"/>
    <mergeCell ref="A328:S328"/>
    <mergeCell ref="C17:C18"/>
    <mergeCell ref="H17:I17"/>
    <mergeCell ref="J17:K17"/>
    <mergeCell ref="L17:M17"/>
    <mergeCell ref="A17:A18"/>
    <mergeCell ref="B17:B18"/>
    <mergeCell ref="P17:Q17"/>
    <mergeCell ref="R17:S17"/>
    <mergeCell ref="A20:S20"/>
    <mergeCell ref="A175:S175"/>
    <mergeCell ref="N17:O17"/>
    <mergeCell ref="F17:G17"/>
    <mergeCell ref="A16:S16"/>
    <mergeCell ref="B1:S2"/>
    <mergeCell ref="B4:S4"/>
    <mergeCell ref="B5:S5"/>
    <mergeCell ref="B6:S6"/>
    <mergeCell ref="B7:S7"/>
  </mergeCells>
  <pageMargins left="0.31496062992126" right="0.31496062992126" top="0.35433070866141703" bottom="0.35433070866141703" header="0.31496062992126" footer="0.31496062992126"/>
  <pageSetup paperSize="8" scale="44" fitToHeight="5" orientation="portrait" r:id="rId1"/>
  <headerFooter>
    <oddFooter>&amp;L&amp;"Microsoft Sans Serif, Regular"&amp;K919191Рег. номер WSSDOCS: ЭСЗ-Н-2025-0152,  ID:9825</oddFooter>
  </headerFooter>
  <rowBreaks count="3" manualBreakCount="3">
    <brk id="129" max="15" man="1"/>
    <brk id="251" max="15" man="1"/>
    <brk id="370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H110"/>
  <sheetViews>
    <sheetView workbookViewId="0">
      <selection activeCell="E30" sqref="E30"/>
    </sheetView>
  </sheetViews>
  <sheetFormatPr defaultColWidth="9" defaultRowHeight="11.25" outlineLevelRow="7" x14ac:dyDescent="0.2"/>
  <cols>
    <col min="1" max="1" width="64.85546875" style="65" bestFit="1" customWidth="1"/>
    <col min="2" max="7" width="16.42578125" style="65" customWidth="1"/>
    <col min="8" max="16384" width="9" style="64"/>
  </cols>
  <sheetData>
    <row r="1" spans="1:8" ht="12.75" x14ac:dyDescent="0.2">
      <c r="A1" s="91" t="s">
        <v>850</v>
      </c>
      <c r="B1" s="88"/>
      <c r="C1" s="88"/>
      <c r="D1" s="88"/>
    </row>
    <row r="2" spans="1:8" ht="15.75" x14ac:dyDescent="0.25">
      <c r="A2" s="90" t="s">
        <v>849</v>
      </c>
      <c r="B2" s="88"/>
      <c r="C2" s="88"/>
      <c r="D2" s="88"/>
    </row>
    <row r="3" spans="1:8" s="65" customFormat="1" x14ac:dyDescent="0.2"/>
    <row r="4" spans="1:8" x14ac:dyDescent="0.2">
      <c r="A4" s="140" t="s">
        <v>848</v>
      </c>
      <c r="B4" s="141"/>
      <c r="C4" s="142"/>
      <c r="D4" s="142"/>
      <c r="E4" s="142"/>
      <c r="F4" s="142"/>
      <c r="G4" s="142"/>
    </row>
    <row r="5" spans="1:8" s="65" customFormat="1" x14ac:dyDescent="0.2">
      <c r="A5" s="89"/>
      <c r="B5" s="89"/>
      <c r="C5" s="88"/>
      <c r="D5" s="88"/>
      <c r="E5" s="88"/>
      <c r="F5" s="88"/>
      <c r="G5" s="88"/>
    </row>
    <row r="6" spans="1:8" ht="12.75" x14ac:dyDescent="0.2">
      <c r="A6" s="87" t="s">
        <v>847</v>
      </c>
      <c r="B6" s="143" t="s">
        <v>846</v>
      </c>
      <c r="C6" s="143"/>
      <c r="D6" s="143" t="s">
        <v>845</v>
      </c>
      <c r="E6" s="143"/>
      <c r="F6" s="143" t="s">
        <v>844</v>
      </c>
      <c r="G6" s="143"/>
    </row>
    <row r="7" spans="1:8" x14ac:dyDescent="0.2">
      <c r="A7" s="144" t="s">
        <v>843</v>
      </c>
      <c r="B7" s="138" t="s">
        <v>842</v>
      </c>
      <c r="C7" s="138" t="s">
        <v>841</v>
      </c>
      <c r="D7" s="138" t="s">
        <v>842</v>
      </c>
      <c r="E7" s="138" t="s">
        <v>841</v>
      </c>
      <c r="F7" s="138" t="s">
        <v>842</v>
      </c>
      <c r="G7" s="138" t="s">
        <v>841</v>
      </c>
    </row>
    <row r="8" spans="1:8" x14ac:dyDescent="0.2">
      <c r="A8" s="145"/>
      <c r="B8" s="139"/>
      <c r="C8" s="139"/>
      <c r="D8" s="139"/>
      <c r="E8" s="139"/>
      <c r="F8" s="139"/>
      <c r="G8" s="139"/>
    </row>
    <row r="9" spans="1:8" ht="12.75" x14ac:dyDescent="0.2">
      <c r="A9" s="86" t="s">
        <v>840</v>
      </c>
      <c r="B9" s="85">
        <v>16572727.15</v>
      </c>
      <c r="C9" s="84"/>
      <c r="D9" s="85">
        <v>2151600678.9000001</v>
      </c>
      <c r="E9" s="85">
        <v>2163845916.7199998</v>
      </c>
      <c r="F9" s="85">
        <v>4327489.33</v>
      </c>
      <c r="G9" s="84"/>
      <c r="H9" s="99">
        <f>F9/1000000-'ф.19_ЮТЭК_2025-2029'!D261</f>
        <v>2.9309887850104133E-14</v>
      </c>
    </row>
    <row r="10" spans="1:8" ht="12" outlineLevel="1" x14ac:dyDescent="0.2">
      <c r="A10" s="83" t="s">
        <v>839</v>
      </c>
      <c r="B10" s="72"/>
      <c r="C10" s="72"/>
      <c r="D10" s="73">
        <v>2151600678.9000001</v>
      </c>
      <c r="E10" s="73">
        <v>2163845916.7199998</v>
      </c>
      <c r="F10" s="72"/>
      <c r="G10" s="72"/>
    </row>
    <row r="11" spans="1:8" ht="12" outlineLevel="2" x14ac:dyDescent="0.2">
      <c r="A11" s="80" t="s">
        <v>838</v>
      </c>
      <c r="B11" s="72"/>
      <c r="C11" s="72"/>
      <c r="D11" s="73">
        <v>2151600678.9000001</v>
      </c>
      <c r="E11" s="92"/>
      <c r="F11" s="72"/>
      <c r="G11" s="72"/>
    </row>
    <row r="12" spans="1:8" ht="12" outlineLevel="3" x14ac:dyDescent="0.2">
      <c r="A12" s="76" t="s">
        <v>837</v>
      </c>
      <c r="B12" s="72"/>
      <c r="C12" s="72"/>
      <c r="D12" s="73">
        <v>655206360.54999995</v>
      </c>
      <c r="E12" s="94">
        <f>D12/1000000</f>
        <v>655.20636055</v>
      </c>
      <c r="F12" s="96">
        <f>E12-'ф.19_ЮТЭК_2025-2029'!D176</f>
        <v>0</v>
      </c>
      <c r="G12" s="72"/>
    </row>
    <row r="13" spans="1:8" ht="12" outlineLevel="4" collapsed="1" x14ac:dyDescent="0.2">
      <c r="A13" s="74" t="s">
        <v>836</v>
      </c>
      <c r="B13" s="72"/>
      <c r="C13" s="72"/>
      <c r="D13" s="73">
        <v>654914760.63999999</v>
      </c>
      <c r="E13" s="94">
        <f t="shared" ref="E13:E33" si="0">D13/1000000</f>
        <v>654.91476063999994</v>
      </c>
      <c r="F13" s="72"/>
      <c r="G13" s="72"/>
    </row>
    <row r="14" spans="1:8" ht="12" hidden="1" outlineLevel="5" x14ac:dyDescent="0.2">
      <c r="A14" s="78" t="s">
        <v>835</v>
      </c>
      <c r="B14" s="72"/>
      <c r="C14" s="72"/>
      <c r="D14" s="73">
        <v>654914760.63999999</v>
      </c>
      <c r="E14" s="92">
        <f t="shared" si="0"/>
        <v>654.91476063999994</v>
      </c>
      <c r="F14" s="72"/>
      <c r="G14" s="72"/>
    </row>
    <row r="15" spans="1:8" ht="12" hidden="1" outlineLevel="6" x14ac:dyDescent="0.2">
      <c r="A15" s="82" t="s">
        <v>834</v>
      </c>
      <c r="B15" s="72"/>
      <c r="C15" s="72"/>
      <c r="D15" s="73">
        <v>554002846.41999996</v>
      </c>
      <c r="E15" s="92">
        <f t="shared" si="0"/>
        <v>554.00284641999997</v>
      </c>
      <c r="F15" s="72"/>
      <c r="G15" s="72"/>
    </row>
    <row r="16" spans="1:8" ht="12" hidden="1" outlineLevel="7" x14ac:dyDescent="0.2">
      <c r="A16" s="81" t="s">
        <v>834</v>
      </c>
      <c r="B16" s="69"/>
      <c r="C16" s="69"/>
      <c r="D16" s="79">
        <v>619.04</v>
      </c>
      <c r="E16" s="93">
        <f t="shared" si="0"/>
        <v>6.1903999999999995E-4</v>
      </c>
      <c r="F16" s="69"/>
      <c r="G16" s="69"/>
    </row>
    <row r="17" spans="1:7" ht="12" hidden="1" outlineLevel="7" x14ac:dyDescent="0.2">
      <c r="A17" s="81" t="s">
        <v>833</v>
      </c>
      <c r="B17" s="69"/>
      <c r="C17" s="69"/>
      <c r="D17" s="70">
        <v>98432578.950000003</v>
      </c>
      <c r="E17" s="93">
        <f t="shared" si="0"/>
        <v>98.432578950000007</v>
      </c>
      <c r="F17" s="69"/>
      <c r="G17" s="69"/>
    </row>
    <row r="18" spans="1:7" ht="12" hidden="1" outlineLevel="7" x14ac:dyDescent="0.2">
      <c r="A18" s="81" t="s">
        <v>832</v>
      </c>
      <c r="B18" s="69"/>
      <c r="C18" s="69"/>
      <c r="D18" s="70">
        <v>89393350.019999996</v>
      </c>
      <c r="E18" s="93">
        <f t="shared" si="0"/>
        <v>89.39335002</v>
      </c>
      <c r="F18" s="69"/>
      <c r="G18" s="69"/>
    </row>
    <row r="19" spans="1:7" ht="12" hidden="1" outlineLevel="7" x14ac:dyDescent="0.2">
      <c r="A19" s="81" t="s">
        <v>831</v>
      </c>
      <c r="B19" s="69"/>
      <c r="C19" s="69"/>
      <c r="D19" s="70">
        <v>366176298.41000003</v>
      </c>
      <c r="E19" s="93">
        <f t="shared" si="0"/>
        <v>366.17629841000002</v>
      </c>
      <c r="F19" s="69"/>
      <c r="G19" s="69"/>
    </row>
    <row r="20" spans="1:7" ht="12" hidden="1" outlineLevel="6" x14ac:dyDescent="0.2">
      <c r="A20" s="77" t="s">
        <v>830</v>
      </c>
      <c r="B20" s="69"/>
      <c r="C20" s="69"/>
      <c r="D20" s="70">
        <v>100911914.22</v>
      </c>
      <c r="E20" s="93">
        <f t="shared" si="0"/>
        <v>100.91191422</v>
      </c>
      <c r="F20" s="69"/>
      <c r="G20" s="69"/>
    </row>
    <row r="21" spans="1:7" ht="12" outlineLevel="4" collapsed="1" x14ac:dyDescent="0.2">
      <c r="A21" s="74" t="s">
        <v>829</v>
      </c>
      <c r="B21" s="72"/>
      <c r="C21" s="72"/>
      <c r="D21" s="73">
        <v>291599.90999999997</v>
      </c>
      <c r="E21" s="94">
        <f t="shared" si="0"/>
        <v>0.29159990999999996</v>
      </c>
      <c r="F21" s="72"/>
      <c r="G21" s="72"/>
    </row>
    <row r="22" spans="1:7" ht="24" hidden="1" outlineLevel="5" x14ac:dyDescent="0.2">
      <c r="A22" s="71" t="s">
        <v>828</v>
      </c>
      <c r="B22" s="69"/>
      <c r="C22" s="69"/>
      <c r="D22" s="70">
        <v>122920.18</v>
      </c>
      <c r="E22" s="93">
        <f t="shared" si="0"/>
        <v>0.12292017999999999</v>
      </c>
      <c r="F22" s="69"/>
      <c r="G22" s="69"/>
    </row>
    <row r="23" spans="1:7" ht="12" hidden="1" outlineLevel="5" x14ac:dyDescent="0.2">
      <c r="A23" s="71" t="s">
        <v>827</v>
      </c>
      <c r="B23" s="69"/>
      <c r="C23" s="69"/>
      <c r="D23" s="70">
        <v>168679.73</v>
      </c>
      <c r="E23" s="93">
        <f t="shared" si="0"/>
        <v>0.16867973</v>
      </c>
      <c r="F23" s="69"/>
      <c r="G23" s="69"/>
    </row>
    <row r="24" spans="1:7" ht="12" outlineLevel="3" collapsed="1" x14ac:dyDescent="0.2">
      <c r="A24" s="76" t="s">
        <v>826</v>
      </c>
      <c r="B24" s="72"/>
      <c r="C24" s="72"/>
      <c r="D24" s="73">
        <v>1360545830.1900001</v>
      </c>
      <c r="E24" s="94">
        <f t="shared" si="0"/>
        <v>1360.5458301900001</v>
      </c>
      <c r="F24" s="98">
        <f>E24-F93</f>
        <v>0.77539617000002181</v>
      </c>
      <c r="G24" s="96">
        <f>F24-'ф.19_ЮТЭК_2025-2029'!D258</f>
        <v>0</v>
      </c>
    </row>
    <row r="25" spans="1:7" ht="12" hidden="1" outlineLevel="4" x14ac:dyDescent="0.2">
      <c r="A25" s="75" t="s">
        <v>825</v>
      </c>
      <c r="B25" s="69"/>
      <c r="C25" s="69"/>
      <c r="D25" s="70">
        <v>7205210.8799999999</v>
      </c>
      <c r="E25" s="93">
        <f t="shared" si="0"/>
        <v>7.2052108800000001</v>
      </c>
      <c r="F25" s="69"/>
      <c r="G25" s="69"/>
    </row>
    <row r="26" spans="1:7" ht="12" hidden="1" outlineLevel="4" collapsed="1" x14ac:dyDescent="0.2">
      <c r="A26" s="74" t="s">
        <v>824</v>
      </c>
      <c r="B26" s="72"/>
      <c r="C26" s="72"/>
      <c r="D26" s="73">
        <v>1353340619.3099999</v>
      </c>
      <c r="E26" s="92">
        <f t="shared" si="0"/>
        <v>1353.34061931</v>
      </c>
      <c r="F26" s="72"/>
      <c r="G26" s="72"/>
    </row>
    <row r="27" spans="1:7" ht="12" hidden="1" outlineLevel="5" x14ac:dyDescent="0.2">
      <c r="A27" s="71" t="s">
        <v>823</v>
      </c>
      <c r="B27" s="69"/>
      <c r="C27" s="69"/>
      <c r="D27" s="70">
        <v>1353340619.3099999</v>
      </c>
      <c r="E27" s="93">
        <f t="shared" si="0"/>
        <v>1353.34061931</v>
      </c>
      <c r="F27" s="69"/>
      <c r="G27" s="69"/>
    </row>
    <row r="28" spans="1:7" ht="12" outlineLevel="3" x14ac:dyDescent="0.2">
      <c r="A28" s="76" t="s">
        <v>822</v>
      </c>
      <c r="B28" s="72"/>
      <c r="C28" s="72"/>
      <c r="D28" s="73">
        <v>135848488.16</v>
      </c>
      <c r="E28" s="94">
        <f t="shared" si="0"/>
        <v>135.84848815999999</v>
      </c>
      <c r="F28" s="95">
        <f>E28-'ф.19_ЮТЭК_2025-2029'!D231</f>
        <v>0</v>
      </c>
      <c r="G28" s="72"/>
    </row>
    <row r="29" spans="1:7" ht="12" outlineLevel="4" collapsed="1" x14ac:dyDescent="0.2">
      <c r="A29" s="74" t="s">
        <v>821</v>
      </c>
      <c r="B29" s="72"/>
      <c r="C29" s="72"/>
      <c r="D29" s="73">
        <v>135269452.03999999</v>
      </c>
      <c r="E29" s="94">
        <f t="shared" si="0"/>
        <v>135.26945204</v>
      </c>
      <c r="F29" s="72"/>
      <c r="G29" s="72"/>
    </row>
    <row r="30" spans="1:7" ht="12" hidden="1" outlineLevel="5" x14ac:dyDescent="0.2">
      <c r="A30" s="71" t="s">
        <v>820</v>
      </c>
      <c r="B30" s="69"/>
      <c r="C30" s="69"/>
      <c r="D30" s="70">
        <v>134000000</v>
      </c>
      <c r="E30" s="93">
        <f t="shared" si="0"/>
        <v>134</v>
      </c>
      <c r="F30" s="69"/>
      <c r="G30" s="69"/>
    </row>
    <row r="31" spans="1:7" ht="12" hidden="1" outlineLevel="5" x14ac:dyDescent="0.2">
      <c r="A31" s="71" t="s">
        <v>819</v>
      </c>
      <c r="B31" s="69"/>
      <c r="C31" s="69"/>
      <c r="D31" s="70">
        <v>1269452.04</v>
      </c>
      <c r="E31" s="93">
        <f t="shared" si="0"/>
        <v>1.26945204</v>
      </c>
      <c r="F31" s="69"/>
      <c r="G31" s="69"/>
    </row>
    <row r="32" spans="1:7" ht="12" outlineLevel="4" collapsed="1" x14ac:dyDescent="0.2">
      <c r="A32" s="74" t="s">
        <v>818</v>
      </c>
      <c r="B32" s="72"/>
      <c r="C32" s="72"/>
      <c r="D32" s="73">
        <v>579036.12</v>
      </c>
      <c r="E32" s="94">
        <f t="shared" si="0"/>
        <v>0.57903612000000004</v>
      </c>
      <c r="F32" s="72"/>
      <c r="G32" s="72"/>
    </row>
    <row r="33" spans="1:7" ht="12" hidden="1" outlineLevel="5" x14ac:dyDescent="0.2">
      <c r="A33" s="71" t="s">
        <v>817</v>
      </c>
      <c r="B33" s="69"/>
      <c r="C33" s="69"/>
      <c r="D33" s="70">
        <v>579036.12</v>
      </c>
      <c r="E33" s="93">
        <f t="shared" si="0"/>
        <v>0.57903612000000004</v>
      </c>
      <c r="F33" s="69"/>
      <c r="G33" s="69"/>
    </row>
    <row r="34" spans="1:7" ht="12" outlineLevel="2" x14ac:dyDescent="0.2">
      <c r="A34" s="80" t="s">
        <v>816</v>
      </c>
      <c r="B34" s="72"/>
      <c r="C34" s="72"/>
      <c r="D34" s="72"/>
      <c r="E34" s="73">
        <v>2163845916.7199998</v>
      </c>
      <c r="F34" s="92"/>
      <c r="G34" s="72"/>
    </row>
    <row r="35" spans="1:7" ht="12" outlineLevel="3" x14ac:dyDescent="0.2">
      <c r="A35" s="76" t="s">
        <v>815</v>
      </c>
      <c r="B35" s="72"/>
      <c r="C35" s="72"/>
      <c r="D35" s="72"/>
      <c r="E35" s="73">
        <v>534256101.87</v>
      </c>
      <c r="F35" s="94">
        <f t="shared" ref="F35:F98" si="1">E35/1000000</f>
        <v>534.25610186999995</v>
      </c>
      <c r="G35" s="96">
        <f>F35-'ф.19_ЮТЭК_2025-2029'!D194</f>
        <v>0</v>
      </c>
    </row>
    <row r="36" spans="1:7" ht="12" outlineLevel="4" collapsed="1" x14ac:dyDescent="0.2">
      <c r="A36" s="74" t="s">
        <v>814</v>
      </c>
      <c r="B36" s="72"/>
      <c r="C36" s="72"/>
      <c r="D36" s="72"/>
      <c r="E36" s="73">
        <v>30287650</v>
      </c>
      <c r="F36" s="94">
        <f t="shared" si="1"/>
        <v>30.287649999999999</v>
      </c>
      <c r="G36" s="72"/>
    </row>
    <row r="37" spans="1:7" ht="24" hidden="1" outlineLevel="5" x14ac:dyDescent="0.2">
      <c r="A37" s="71" t="s">
        <v>813</v>
      </c>
      <c r="B37" s="69"/>
      <c r="C37" s="69"/>
      <c r="D37" s="69"/>
      <c r="E37" s="70">
        <v>29391814.949999999</v>
      </c>
      <c r="F37" s="93">
        <f t="shared" si="1"/>
        <v>29.391814950000001</v>
      </c>
      <c r="G37" s="69"/>
    </row>
    <row r="38" spans="1:7" ht="12" hidden="1" outlineLevel="5" x14ac:dyDescent="0.2">
      <c r="A38" s="71" t="s">
        <v>812</v>
      </c>
      <c r="B38" s="69"/>
      <c r="C38" s="69"/>
      <c r="D38" s="69"/>
      <c r="E38" s="70">
        <v>544154</v>
      </c>
      <c r="F38" s="93">
        <f t="shared" si="1"/>
        <v>0.54415400000000003</v>
      </c>
      <c r="G38" s="69"/>
    </row>
    <row r="39" spans="1:7" ht="12" hidden="1" outlineLevel="5" x14ac:dyDescent="0.2">
      <c r="A39" s="71" t="s">
        <v>811</v>
      </c>
      <c r="B39" s="69"/>
      <c r="C39" s="69"/>
      <c r="D39" s="69"/>
      <c r="E39" s="70">
        <v>351681.05</v>
      </c>
      <c r="F39" s="93">
        <f t="shared" si="1"/>
        <v>0.35168105</v>
      </c>
      <c r="G39" s="69"/>
    </row>
    <row r="40" spans="1:7" ht="12" outlineLevel="4" collapsed="1" x14ac:dyDescent="0.2">
      <c r="A40" s="74" t="s">
        <v>810</v>
      </c>
      <c r="B40" s="72"/>
      <c r="C40" s="72"/>
      <c r="D40" s="72"/>
      <c r="E40" s="73">
        <v>972710.25</v>
      </c>
      <c r="F40" s="94">
        <f t="shared" si="1"/>
        <v>0.97271025</v>
      </c>
      <c r="G40" s="72"/>
    </row>
    <row r="41" spans="1:7" ht="12" hidden="1" outlineLevel="5" x14ac:dyDescent="0.2">
      <c r="A41" s="71" t="s">
        <v>809</v>
      </c>
      <c r="B41" s="69"/>
      <c r="C41" s="69"/>
      <c r="D41" s="69"/>
      <c r="E41" s="70">
        <v>42620.9</v>
      </c>
      <c r="F41" s="93">
        <f t="shared" si="1"/>
        <v>4.2620900000000003E-2</v>
      </c>
      <c r="G41" s="69"/>
    </row>
    <row r="42" spans="1:7" ht="12" hidden="1" outlineLevel="5" x14ac:dyDescent="0.2">
      <c r="A42" s="71" t="s">
        <v>808</v>
      </c>
      <c r="B42" s="69"/>
      <c r="C42" s="69"/>
      <c r="D42" s="69"/>
      <c r="E42" s="70">
        <v>180596</v>
      </c>
      <c r="F42" s="93">
        <f t="shared" si="1"/>
        <v>0.18059600000000001</v>
      </c>
      <c r="G42" s="69"/>
    </row>
    <row r="43" spans="1:7" ht="12" hidden="1" outlineLevel="5" x14ac:dyDescent="0.2">
      <c r="A43" s="71" t="s">
        <v>807</v>
      </c>
      <c r="B43" s="69"/>
      <c r="C43" s="69"/>
      <c r="D43" s="69"/>
      <c r="E43" s="70">
        <v>113872.35</v>
      </c>
      <c r="F43" s="93">
        <f t="shared" si="1"/>
        <v>0.11387235000000001</v>
      </c>
      <c r="G43" s="69"/>
    </row>
    <row r="44" spans="1:7" ht="12" hidden="1" outlineLevel="5" x14ac:dyDescent="0.2">
      <c r="A44" s="71" t="s">
        <v>806</v>
      </c>
      <c r="B44" s="69"/>
      <c r="C44" s="69"/>
      <c r="D44" s="69"/>
      <c r="E44" s="70">
        <v>86797</v>
      </c>
      <c r="F44" s="93">
        <f t="shared" si="1"/>
        <v>8.6796999999999999E-2</v>
      </c>
      <c r="G44" s="69"/>
    </row>
    <row r="45" spans="1:7" ht="12" hidden="1" outlineLevel="5" x14ac:dyDescent="0.2">
      <c r="A45" s="71" t="s">
        <v>805</v>
      </c>
      <c r="B45" s="69"/>
      <c r="C45" s="69"/>
      <c r="D45" s="69"/>
      <c r="E45" s="70">
        <v>313301.08</v>
      </c>
      <c r="F45" s="93">
        <f t="shared" si="1"/>
        <v>0.31330108000000001</v>
      </c>
      <c r="G45" s="69"/>
    </row>
    <row r="46" spans="1:7" ht="12" hidden="1" outlineLevel="5" x14ac:dyDescent="0.2">
      <c r="A46" s="71" t="s">
        <v>804</v>
      </c>
      <c r="B46" s="69"/>
      <c r="C46" s="69"/>
      <c r="D46" s="69"/>
      <c r="E46" s="70">
        <v>235522.92</v>
      </c>
      <c r="F46" s="93">
        <f t="shared" si="1"/>
        <v>0.23552292000000002</v>
      </c>
      <c r="G46" s="69"/>
    </row>
    <row r="47" spans="1:7" ht="12" outlineLevel="4" collapsed="1" x14ac:dyDescent="0.2">
      <c r="A47" s="74" t="s">
        <v>803</v>
      </c>
      <c r="B47" s="72"/>
      <c r="C47" s="72"/>
      <c r="D47" s="72"/>
      <c r="E47" s="73">
        <v>2707176.54</v>
      </c>
      <c r="F47" s="94">
        <f t="shared" si="1"/>
        <v>2.7071765399999999</v>
      </c>
      <c r="G47" s="72"/>
    </row>
    <row r="48" spans="1:7" ht="12" hidden="1" outlineLevel="5" x14ac:dyDescent="0.2">
      <c r="A48" s="71" t="s">
        <v>802</v>
      </c>
      <c r="B48" s="69"/>
      <c r="C48" s="69"/>
      <c r="D48" s="69"/>
      <c r="E48" s="70">
        <v>2587176.54</v>
      </c>
      <c r="F48" s="93">
        <f t="shared" si="1"/>
        <v>2.5871765400000002</v>
      </c>
      <c r="G48" s="69"/>
    </row>
    <row r="49" spans="1:7" ht="24" hidden="1" outlineLevel="5" x14ac:dyDescent="0.2">
      <c r="A49" s="71" t="s">
        <v>801</v>
      </c>
      <c r="B49" s="69"/>
      <c r="C49" s="69"/>
      <c r="D49" s="69"/>
      <c r="E49" s="70">
        <v>120000</v>
      </c>
      <c r="F49" s="93">
        <f t="shared" si="1"/>
        <v>0.12</v>
      </c>
      <c r="G49" s="69"/>
    </row>
    <row r="50" spans="1:7" ht="24" outlineLevel="4" collapsed="1" x14ac:dyDescent="0.2">
      <c r="A50" s="74" t="s">
        <v>800</v>
      </c>
      <c r="B50" s="72"/>
      <c r="C50" s="72"/>
      <c r="D50" s="72"/>
      <c r="E50" s="73">
        <v>2760125.42</v>
      </c>
      <c r="F50" s="94">
        <f t="shared" si="1"/>
        <v>2.7601254200000001</v>
      </c>
      <c r="G50" s="72"/>
    </row>
    <row r="51" spans="1:7" ht="12" hidden="1" outlineLevel="5" x14ac:dyDescent="0.2">
      <c r="A51" s="71" t="s">
        <v>799</v>
      </c>
      <c r="B51" s="69"/>
      <c r="C51" s="69"/>
      <c r="D51" s="69"/>
      <c r="E51" s="79">
        <v>725</v>
      </c>
      <c r="F51" s="93">
        <f t="shared" si="1"/>
        <v>7.2499999999999995E-4</v>
      </c>
      <c r="G51" s="69"/>
    </row>
    <row r="52" spans="1:7" ht="12" hidden="1" outlineLevel="5" x14ac:dyDescent="0.2">
      <c r="A52" s="71" t="s">
        <v>798</v>
      </c>
      <c r="B52" s="69"/>
      <c r="C52" s="69"/>
      <c r="D52" s="69"/>
      <c r="E52" s="70">
        <v>626402.07999999996</v>
      </c>
      <c r="F52" s="93">
        <f t="shared" si="1"/>
        <v>0.62640207999999997</v>
      </c>
      <c r="G52" s="69"/>
    </row>
    <row r="53" spans="1:7" ht="12" hidden="1" outlineLevel="5" x14ac:dyDescent="0.2">
      <c r="A53" s="71" t="s">
        <v>797</v>
      </c>
      <c r="B53" s="69"/>
      <c r="C53" s="69"/>
      <c r="D53" s="69"/>
      <c r="E53" s="70">
        <v>2132998.34</v>
      </c>
      <c r="F53" s="93">
        <f t="shared" si="1"/>
        <v>2.1329983399999999</v>
      </c>
      <c r="G53" s="69"/>
    </row>
    <row r="54" spans="1:7" ht="24" outlineLevel="4" collapsed="1" x14ac:dyDescent="0.2">
      <c r="A54" s="74" t="s">
        <v>796</v>
      </c>
      <c r="B54" s="72"/>
      <c r="C54" s="72"/>
      <c r="D54" s="72"/>
      <c r="E54" s="73">
        <v>954542.2</v>
      </c>
      <c r="F54" s="94">
        <f t="shared" si="1"/>
        <v>0.95454220000000001</v>
      </c>
      <c r="G54" s="72"/>
    </row>
    <row r="55" spans="1:7" ht="12" hidden="1" outlineLevel="5" x14ac:dyDescent="0.2">
      <c r="A55" s="71" t="s">
        <v>795</v>
      </c>
      <c r="B55" s="69"/>
      <c r="C55" s="69"/>
      <c r="D55" s="69"/>
      <c r="E55" s="70">
        <v>190262.82</v>
      </c>
      <c r="F55" s="93">
        <f t="shared" si="1"/>
        <v>0.19026282</v>
      </c>
      <c r="G55" s="69"/>
    </row>
    <row r="56" spans="1:7" ht="12" hidden="1" outlineLevel="5" x14ac:dyDescent="0.2">
      <c r="A56" s="71" t="s">
        <v>794</v>
      </c>
      <c r="B56" s="69"/>
      <c r="C56" s="69"/>
      <c r="D56" s="69"/>
      <c r="E56" s="70">
        <v>185054.34</v>
      </c>
      <c r="F56" s="93">
        <f t="shared" si="1"/>
        <v>0.18505433999999998</v>
      </c>
      <c r="G56" s="69"/>
    </row>
    <row r="57" spans="1:7" ht="12" hidden="1" outlineLevel="5" x14ac:dyDescent="0.2">
      <c r="A57" s="71" t="s">
        <v>793</v>
      </c>
      <c r="B57" s="69"/>
      <c r="C57" s="69"/>
      <c r="D57" s="69"/>
      <c r="E57" s="70">
        <v>579225.04</v>
      </c>
      <c r="F57" s="93">
        <f t="shared" si="1"/>
        <v>0.57922504000000008</v>
      </c>
      <c r="G57" s="69"/>
    </row>
    <row r="58" spans="1:7" ht="12" outlineLevel="4" collapsed="1" x14ac:dyDescent="0.2">
      <c r="A58" s="74" t="s">
        <v>792</v>
      </c>
      <c r="B58" s="72"/>
      <c r="C58" s="72"/>
      <c r="D58" s="72"/>
      <c r="E58" s="73">
        <v>184643275.5</v>
      </c>
      <c r="F58" s="94">
        <f t="shared" si="1"/>
        <v>184.64327549999999</v>
      </c>
      <c r="G58" s="72"/>
    </row>
    <row r="59" spans="1:7" ht="12" hidden="1" outlineLevel="5" x14ac:dyDescent="0.2">
      <c r="A59" s="71" t="s">
        <v>791</v>
      </c>
      <c r="B59" s="69"/>
      <c r="C59" s="69"/>
      <c r="D59" s="69"/>
      <c r="E59" s="70">
        <v>184643275.5</v>
      </c>
      <c r="F59" s="97">
        <f t="shared" si="1"/>
        <v>184.64327549999999</v>
      </c>
      <c r="G59" s="72"/>
    </row>
    <row r="60" spans="1:7" ht="12" outlineLevel="4" x14ac:dyDescent="0.2">
      <c r="A60" s="74" t="s">
        <v>790</v>
      </c>
      <c r="B60" s="72"/>
      <c r="C60" s="72"/>
      <c r="D60" s="72"/>
      <c r="E60" s="73">
        <v>245326595.36000001</v>
      </c>
      <c r="F60" s="94">
        <f t="shared" si="1"/>
        <v>245.32659536000003</v>
      </c>
      <c r="G60" s="72"/>
    </row>
    <row r="61" spans="1:7" ht="24" outlineLevel="5" collapsed="1" x14ac:dyDescent="0.2">
      <c r="A61" s="78" t="s">
        <v>789</v>
      </c>
      <c r="B61" s="72"/>
      <c r="C61" s="72"/>
      <c r="D61" s="72"/>
      <c r="E61" s="73">
        <v>245326595.36000001</v>
      </c>
      <c r="F61" s="94">
        <f t="shared" si="1"/>
        <v>245.32659536000003</v>
      </c>
      <c r="G61" s="72"/>
    </row>
    <row r="62" spans="1:7" ht="12" hidden="1" outlineLevel="6" x14ac:dyDescent="0.2">
      <c r="A62" s="77" t="s">
        <v>788</v>
      </c>
      <c r="B62" s="69"/>
      <c r="C62" s="69"/>
      <c r="D62" s="69"/>
      <c r="E62" s="70">
        <v>245326595.36000001</v>
      </c>
      <c r="F62" s="97">
        <f t="shared" si="1"/>
        <v>245.32659536000003</v>
      </c>
      <c r="G62" s="72"/>
    </row>
    <row r="63" spans="1:7" ht="12" outlineLevel="4" collapsed="1" x14ac:dyDescent="0.2">
      <c r="A63" s="74" t="s">
        <v>787</v>
      </c>
      <c r="B63" s="72"/>
      <c r="C63" s="72"/>
      <c r="D63" s="72"/>
      <c r="E63" s="73">
        <v>5264.51</v>
      </c>
      <c r="F63" s="94">
        <f t="shared" si="1"/>
        <v>5.26451E-3</v>
      </c>
      <c r="G63" s="72"/>
    </row>
    <row r="64" spans="1:7" ht="12" hidden="1" outlineLevel="5" x14ac:dyDescent="0.2">
      <c r="A64" s="71" t="s">
        <v>786</v>
      </c>
      <c r="B64" s="69"/>
      <c r="C64" s="69"/>
      <c r="D64" s="69"/>
      <c r="E64" s="70">
        <v>5264.51</v>
      </c>
      <c r="F64" s="93">
        <f t="shared" si="1"/>
        <v>5.26451E-3</v>
      </c>
      <c r="G64" s="69"/>
    </row>
    <row r="65" spans="1:7" ht="12" outlineLevel="4" collapsed="1" x14ac:dyDescent="0.2">
      <c r="A65" s="74" t="s">
        <v>785</v>
      </c>
      <c r="B65" s="72"/>
      <c r="C65" s="72"/>
      <c r="D65" s="72"/>
      <c r="E65" s="73">
        <v>22392496.969999999</v>
      </c>
      <c r="F65" s="94">
        <f t="shared" si="1"/>
        <v>22.39249697</v>
      </c>
      <c r="G65" s="72"/>
    </row>
    <row r="66" spans="1:7" ht="24" hidden="1" outlineLevel="5" x14ac:dyDescent="0.2">
      <c r="A66" s="71" t="s">
        <v>784</v>
      </c>
      <c r="B66" s="69"/>
      <c r="C66" s="69"/>
      <c r="D66" s="69"/>
      <c r="E66" s="70">
        <v>105000</v>
      </c>
      <c r="F66" s="93">
        <f t="shared" si="1"/>
        <v>0.105</v>
      </c>
      <c r="G66" s="69"/>
    </row>
    <row r="67" spans="1:7" ht="12" hidden="1" outlineLevel="5" x14ac:dyDescent="0.2">
      <c r="A67" s="71" t="s">
        <v>783</v>
      </c>
      <c r="B67" s="69"/>
      <c r="C67" s="69"/>
      <c r="D67" s="69"/>
      <c r="E67" s="70">
        <v>150444.04</v>
      </c>
      <c r="F67" s="93">
        <f t="shared" si="1"/>
        <v>0.15044404</v>
      </c>
      <c r="G67" s="69"/>
    </row>
    <row r="68" spans="1:7" ht="12" hidden="1" outlineLevel="5" x14ac:dyDescent="0.2">
      <c r="A68" s="71" t="s">
        <v>782</v>
      </c>
      <c r="B68" s="69"/>
      <c r="C68" s="69"/>
      <c r="D68" s="69"/>
      <c r="E68" s="70">
        <v>953201.44</v>
      </c>
      <c r="F68" s="93">
        <f t="shared" si="1"/>
        <v>0.95320143999999996</v>
      </c>
      <c r="G68" s="69"/>
    </row>
    <row r="69" spans="1:7" ht="12" hidden="1" outlineLevel="5" x14ac:dyDescent="0.2">
      <c r="A69" s="71" t="s">
        <v>781</v>
      </c>
      <c r="B69" s="69"/>
      <c r="C69" s="69"/>
      <c r="D69" s="69"/>
      <c r="E69" s="70">
        <v>79063</v>
      </c>
      <c r="F69" s="93">
        <f t="shared" si="1"/>
        <v>7.9062999999999994E-2</v>
      </c>
      <c r="G69" s="69"/>
    </row>
    <row r="70" spans="1:7" ht="24" hidden="1" outlineLevel="5" x14ac:dyDescent="0.2">
      <c r="A70" s="78" t="s">
        <v>780</v>
      </c>
      <c r="B70" s="72"/>
      <c r="C70" s="72"/>
      <c r="D70" s="72"/>
      <c r="E70" s="73">
        <v>1942271.33</v>
      </c>
      <c r="F70" s="92">
        <f t="shared" si="1"/>
        <v>1.9422713300000001</v>
      </c>
      <c r="G70" s="72"/>
    </row>
    <row r="71" spans="1:7" ht="12" hidden="1" outlineLevel="6" x14ac:dyDescent="0.2">
      <c r="A71" s="77" t="s">
        <v>779</v>
      </c>
      <c r="B71" s="69"/>
      <c r="C71" s="69"/>
      <c r="D71" s="69"/>
      <c r="E71" s="70">
        <v>47000</v>
      </c>
      <c r="F71" s="93">
        <f t="shared" si="1"/>
        <v>4.7E-2</v>
      </c>
      <c r="G71" s="69"/>
    </row>
    <row r="72" spans="1:7" ht="12" hidden="1" outlineLevel="6" x14ac:dyDescent="0.2">
      <c r="A72" s="77" t="s">
        <v>778</v>
      </c>
      <c r="B72" s="69"/>
      <c r="C72" s="69"/>
      <c r="D72" s="69"/>
      <c r="E72" s="70">
        <v>384756.33</v>
      </c>
      <c r="F72" s="93">
        <f t="shared" si="1"/>
        <v>0.38475633000000004</v>
      </c>
      <c r="G72" s="69"/>
    </row>
    <row r="73" spans="1:7" ht="12" hidden="1" outlineLevel="6" x14ac:dyDescent="0.2">
      <c r="A73" s="77" t="s">
        <v>777</v>
      </c>
      <c r="B73" s="69"/>
      <c r="C73" s="69"/>
      <c r="D73" s="69"/>
      <c r="E73" s="70">
        <v>1510515</v>
      </c>
      <c r="F73" s="93">
        <f t="shared" si="1"/>
        <v>1.5105150000000001</v>
      </c>
      <c r="G73" s="69"/>
    </row>
    <row r="74" spans="1:7" ht="12" hidden="1" outlineLevel="5" x14ac:dyDescent="0.2">
      <c r="A74" s="71" t="s">
        <v>776</v>
      </c>
      <c r="B74" s="69"/>
      <c r="C74" s="69"/>
      <c r="D74" s="69"/>
      <c r="E74" s="70">
        <v>249997.9</v>
      </c>
      <c r="F74" s="93">
        <f t="shared" si="1"/>
        <v>0.2499979</v>
      </c>
      <c r="G74" s="69"/>
    </row>
    <row r="75" spans="1:7" ht="24" hidden="1" outlineLevel="5" x14ac:dyDescent="0.2">
      <c r="A75" s="71" t="s">
        <v>775</v>
      </c>
      <c r="B75" s="69"/>
      <c r="C75" s="69"/>
      <c r="D75" s="69"/>
      <c r="E75" s="70">
        <v>6000</v>
      </c>
      <c r="F75" s="93">
        <f t="shared" si="1"/>
        <v>6.0000000000000001E-3</v>
      </c>
      <c r="G75" s="69"/>
    </row>
    <row r="76" spans="1:7" ht="24" hidden="1" outlineLevel="5" x14ac:dyDescent="0.2">
      <c r="A76" s="78" t="s">
        <v>774</v>
      </c>
      <c r="B76" s="72"/>
      <c r="C76" s="72"/>
      <c r="D76" s="72"/>
      <c r="E76" s="73">
        <v>15368928.52</v>
      </c>
      <c r="F76" s="92">
        <f t="shared" si="1"/>
        <v>15.368928519999999</v>
      </c>
      <c r="G76" s="72"/>
    </row>
    <row r="77" spans="1:7" ht="12" hidden="1" outlineLevel="6" x14ac:dyDescent="0.2">
      <c r="A77" s="77" t="s">
        <v>773</v>
      </c>
      <c r="B77" s="69"/>
      <c r="C77" s="69"/>
      <c r="D77" s="69"/>
      <c r="E77" s="70">
        <v>15368928.52</v>
      </c>
      <c r="F77" s="93">
        <f t="shared" si="1"/>
        <v>15.368928519999999</v>
      </c>
      <c r="G77" s="69"/>
    </row>
    <row r="78" spans="1:7" ht="24" hidden="1" outlineLevel="5" x14ac:dyDescent="0.2">
      <c r="A78" s="71" t="s">
        <v>772</v>
      </c>
      <c r="B78" s="69"/>
      <c r="C78" s="69"/>
      <c r="D78" s="69"/>
      <c r="E78" s="70">
        <v>600000</v>
      </c>
      <c r="F78" s="93">
        <f t="shared" si="1"/>
        <v>0.6</v>
      </c>
      <c r="G78" s="69"/>
    </row>
    <row r="79" spans="1:7" ht="12" hidden="1" outlineLevel="5" x14ac:dyDescent="0.2">
      <c r="A79" s="71" t="s">
        <v>771</v>
      </c>
      <c r="B79" s="69"/>
      <c r="C79" s="69"/>
      <c r="D79" s="69"/>
      <c r="E79" s="70">
        <v>2373000</v>
      </c>
      <c r="F79" s="93">
        <f t="shared" si="1"/>
        <v>2.3730000000000002</v>
      </c>
      <c r="G79" s="69"/>
    </row>
    <row r="80" spans="1:7" ht="24" hidden="1" outlineLevel="5" x14ac:dyDescent="0.2">
      <c r="A80" s="71" t="s">
        <v>770</v>
      </c>
      <c r="B80" s="69"/>
      <c r="C80" s="69"/>
      <c r="D80" s="69"/>
      <c r="E80" s="70">
        <v>544472.42000000004</v>
      </c>
      <c r="F80" s="93">
        <f t="shared" si="1"/>
        <v>0.54447242000000007</v>
      </c>
      <c r="G80" s="69"/>
    </row>
    <row r="81" spans="1:7" ht="12" hidden="1" outlineLevel="5" x14ac:dyDescent="0.2">
      <c r="A81" s="71" t="s">
        <v>769</v>
      </c>
      <c r="B81" s="69"/>
      <c r="C81" s="69"/>
      <c r="D81" s="69"/>
      <c r="E81" s="70">
        <v>20118.32</v>
      </c>
      <c r="F81" s="93">
        <f t="shared" si="1"/>
        <v>2.0118319999999999E-2</v>
      </c>
      <c r="G81" s="69"/>
    </row>
    <row r="82" spans="1:7" ht="12" outlineLevel="4" collapsed="1" x14ac:dyDescent="0.2">
      <c r="A82" s="74" t="s">
        <v>768</v>
      </c>
      <c r="B82" s="72"/>
      <c r="C82" s="72"/>
      <c r="D82" s="72"/>
      <c r="E82" s="73">
        <v>42738867</v>
      </c>
      <c r="F82" s="94">
        <f t="shared" si="1"/>
        <v>42.738866999999999</v>
      </c>
      <c r="G82" s="72"/>
    </row>
    <row r="83" spans="1:7" ht="12" hidden="1" outlineLevel="5" x14ac:dyDescent="0.2">
      <c r="A83" s="71" t="s">
        <v>767</v>
      </c>
      <c r="B83" s="69"/>
      <c r="C83" s="69"/>
      <c r="D83" s="69"/>
      <c r="E83" s="70">
        <v>17765794</v>
      </c>
      <c r="F83" s="97">
        <f t="shared" si="1"/>
        <v>17.765794</v>
      </c>
      <c r="G83" s="69"/>
    </row>
    <row r="84" spans="1:7" ht="12" hidden="1" outlineLevel="5" x14ac:dyDescent="0.2">
      <c r="A84" s="71" t="s">
        <v>766</v>
      </c>
      <c r="B84" s="69"/>
      <c r="C84" s="69"/>
      <c r="D84" s="69"/>
      <c r="E84" s="70">
        <v>10340116</v>
      </c>
      <c r="F84" s="97">
        <f t="shared" si="1"/>
        <v>10.340116</v>
      </c>
      <c r="G84" s="69"/>
    </row>
    <row r="85" spans="1:7" ht="12" hidden="1" outlineLevel="5" x14ac:dyDescent="0.2">
      <c r="A85" s="71" t="s">
        <v>765</v>
      </c>
      <c r="B85" s="69"/>
      <c r="C85" s="69"/>
      <c r="D85" s="69"/>
      <c r="E85" s="70">
        <v>10114200</v>
      </c>
      <c r="F85" s="97">
        <f t="shared" si="1"/>
        <v>10.1142</v>
      </c>
      <c r="G85" s="69"/>
    </row>
    <row r="86" spans="1:7" ht="12" hidden="1" outlineLevel="5" x14ac:dyDescent="0.2">
      <c r="A86" s="71" t="s">
        <v>764</v>
      </c>
      <c r="B86" s="69"/>
      <c r="C86" s="69"/>
      <c r="D86" s="69"/>
      <c r="E86" s="70">
        <v>4510761</v>
      </c>
      <c r="F86" s="97">
        <f t="shared" si="1"/>
        <v>4.5107609999999996</v>
      </c>
      <c r="G86" s="69"/>
    </row>
    <row r="87" spans="1:7" ht="12" hidden="1" outlineLevel="5" x14ac:dyDescent="0.2">
      <c r="A87" s="71" t="s">
        <v>763</v>
      </c>
      <c r="B87" s="69"/>
      <c r="C87" s="69"/>
      <c r="D87" s="69"/>
      <c r="E87" s="70">
        <v>7996</v>
      </c>
      <c r="F87" s="97">
        <f t="shared" si="1"/>
        <v>7.9959999999999996E-3</v>
      </c>
      <c r="G87" s="69"/>
    </row>
    <row r="88" spans="1:7" ht="12" outlineLevel="4" collapsed="1" x14ac:dyDescent="0.2">
      <c r="A88" s="74" t="s">
        <v>762</v>
      </c>
      <c r="B88" s="72"/>
      <c r="C88" s="72"/>
      <c r="D88" s="72"/>
      <c r="E88" s="73">
        <v>1467398.12</v>
      </c>
      <c r="F88" s="94">
        <f t="shared" si="1"/>
        <v>1.4673981200000001</v>
      </c>
      <c r="G88" s="72"/>
    </row>
    <row r="89" spans="1:7" ht="12" hidden="1" outlineLevel="5" x14ac:dyDescent="0.2">
      <c r="A89" s="71" t="s">
        <v>761</v>
      </c>
      <c r="B89" s="69"/>
      <c r="C89" s="69"/>
      <c r="D89" s="69"/>
      <c r="E89" s="70">
        <v>1011813.66</v>
      </c>
      <c r="F89" s="93">
        <f t="shared" si="1"/>
        <v>1.0118136600000001</v>
      </c>
      <c r="G89" s="69"/>
    </row>
    <row r="90" spans="1:7" ht="12" hidden="1" outlineLevel="5" x14ac:dyDescent="0.2">
      <c r="A90" s="71" t="s">
        <v>760</v>
      </c>
      <c r="B90" s="69"/>
      <c r="C90" s="69"/>
      <c r="D90" s="69"/>
      <c r="E90" s="70">
        <v>302517</v>
      </c>
      <c r="F90" s="93">
        <f t="shared" si="1"/>
        <v>0.30251699999999998</v>
      </c>
      <c r="G90" s="69"/>
    </row>
    <row r="91" spans="1:7" ht="12" hidden="1" outlineLevel="5" x14ac:dyDescent="0.2">
      <c r="A91" s="71" t="s">
        <v>759</v>
      </c>
      <c r="B91" s="69"/>
      <c r="C91" s="69"/>
      <c r="D91" s="69"/>
      <c r="E91" s="70">
        <v>109420</v>
      </c>
      <c r="F91" s="93">
        <f t="shared" si="1"/>
        <v>0.10942</v>
      </c>
      <c r="G91" s="69"/>
    </row>
    <row r="92" spans="1:7" ht="12" hidden="1" outlineLevel="5" x14ac:dyDescent="0.2">
      <c r="A92" s="71" t="s">
        <v>758</v>
      </c>
      <c r="B92" s="69"/>
      <c r="C92" s="69"/>
      <c r="D92" s="69"/>
      <c r="E92" s="70">
        <v>43647.46</v>
      </c>
      <c r="F92" s="93">
        <f t="shared" si="1"/>
        <v>4.3647459999999999E-2</v>
      </c>
      <c r="G92" s="69"/>
    </row>
    <row r="93" spans="1:7" ht="12" outlineLevel="3" collapsed="1" x14ac:dyDescent="0.2">
      <c r="A93" s="76" t="s">
        <v>757</v>
      </c>
      <c r="B93" s="72"/>
      <c r="C93" s="72"/>
      <c r="D93" s="72"/>
      <c r="E93" s="73">
        <v>1359770434.02</v>
      </c>
      <c r="F93" s="94">
        <f t="shared" si="1"/>
        <v>1359.77043402</v>
      </c>
      <c r="G93" s="72"/>
    </row>
    <row r="94" spans="1:7" ht="12" hidden="1" outlineLevel="4" x14ac:dyDescent="0.2">
      <c r="A94" s="75" t="s">
        <v>756</v>
      </c>
      <c r="B94" s="69"/>
      <c r="C94" s="69"/>
      <c r="D94" s="69"/>
      <c r="E94" s="70">
        <v>1176143.56</v>
      </c>
      <c r="F94" s="93">
        <f t="shared" si="1"/>
        <v>1.1761435600000001</v>
      </c>
      <c r="G94" s="69"/>
    </row>
    <row r="95" spans="1:7" ht="12" hidden="1" outlineLevel="4" x14ac:dyDescent="0.2">
      <c r="A95" s="75" t="s">
        <v>755</v>
      </c>
      <c r="B95" s="69"/>
      <c r="C95" s="69"/>
      <c r="D95" s="69"/>
      <c r="E95" s="70">
        <v>5253671.1500000004</v>
      </c>
      <c r="F95" s="93">
        <f t="shared" si="1"/>
        <v>5.2536711500000006</v>
      </c>
      <c r="G95" s="69"/>
    </row>
    <row r="96" spans="1:7" ht="12" hidden="1" outlineLevel="4" collapsed="1" x14ac:dyDescent="0.2">
      <c r="A96" s="74" t="s">
        <v>754</v>
      </c>
      <c r="B96" s="72"/>
      <c r="C96" s="72"/>
      <c r="D96" s="72"/>
      <c r="E96" s="73">
        <v>1353340619.3099999</v>
      </c>
      <c r="F96" s="92">
        <f t="shared" si="1"/>
        <v>1353.34061931</v>
      </c>
      <c r="G96" s="72"/>
    </row>
    <row r="97" spans="1:7" ht="12" hidden="1" outlineLevel="5" x14ac:dyDescent="0.2">
      <c r="A97" s="71" t="s">
        <v>753</v>
      </c>
      <c r="B97" s="69"/>
      <c r="C97" s="69"/>
      <c r="D97" s="69"/>
      <c r="E97" s="70">
        <v>1353340619.3099999</v>
      </c>
      <c r="F97" s="93">
        <f t="shared" si="1"/>
        <v>1353.34061931</v>
      </c>
      <c r="G97" s="69"/>
    </row>
    <row r="98" spans="1:7" ht="12" outlineLevel="3" x14ac:dyDescent="0.2">
      <c r="A98" s="76" t="s">
        <v>752</v>
      </c>
      <c r="B98" s="72"/>
      <c r="C98" s="72"/>
      <c r="D98" s="72"/>
      <c r="E98" s="73">
        <v>15861300.83</v>
      </c>
      <c r="F98" s="94">
        <f t="shared" si="1"/>
        <v>15.861300829999999</v>
      </c>
      <c r="G98" s="96">
        <f>F98-'ф.19_ЮТЭК_2025-2029'!D219</f>
        <v>0</v>
      </c>
    </row>
    <row r="99" spans="1:7" ht="12" outlineLevel="4" collapsed="1" x14ac:dyDescent="0.2">
      <c r="A99" s="74" t="s">
        <v>751</v>
      </c>
      <c r="B99" s="72"/>
      <c r="C99" s="72"/>
      <c r="D99" s="72"/>
      <c r="E99" s="73">
        <v>10478371.529999999</v>
      </c>
      <c r="F99" s="94">
        <f t="shared" ref="F99:F109" si="2">E99/1000000</f>
        <v>10.478371529999999</v>
      </c>
      <c r="G99" s="72"/>
    </row>
    <row r="100" spans="1:7" ht="12" hidden="1" outlineLevel="5" x14ac:dyDescent="0.2">
      <c r="A100" s="71" t="s">
        <v>750</v>
      </c>
      <c r="B100" s="69"/>
      <c r="C100" s="69"/>
      <c r="D100" s="69"/>
      <c r="E100" s="70">
        <v>352897</v>
      </c>
      <c r="F100" s="93">
        <f t="shared" si="2"/>
        <v>0.35289700000000002</v>
      </c>
      <c r="G100" s="69"/>
    </row>
    <row r="101" spans="1:7" ht="12" hidden="1" outlineLevel="5" x14ac:dyDescent="0.2">
      <c r="A101" s="71" t="s">
        <v>749</v>
      </c>
      <c r="B101" s="69"/>
      <c r="C101" s="69"/>
      <c r="D101" s="69"/>
      <c r="E101" s="70">
        <v>10125474.529999999</v>
      </c>
      <c r="F101" s="93">
        <f t="shared" si="2"/>
        <v>10.12547453</v>
      </c>
      <c r="G101" s="69"/>
    </row>
    <row r="102" spans="1:7" ht="24" outlineLevel="4" collapsed="1" x14ac:dyDescent="0.2">
      <c r="A102" s="74" t="s">
        <v>748</v>
      </c>
      <c r="B102" s="72"/>
      <c r="C102" s="72"/>
      <c r="D102" s="72"/>
      <c r="E102" s="73">
        <v>5382929.2999999998</v>
      </c>
      <c r="F102" s="94">
        <f t="shared" si="2"/>
        <v>5.3829292999999998</v>
      </c>
      <c r="G102" s="72"/>
    </row>
    <row r="103" spans="1:7" ht="24" hidden="1" outlineLevel="5" x14ac:dyDescent="0.2">
      <c r="A103" s="78" t="s">
        <v>747</v>
      </c>
      <c r="B103" s="72"/>
      <c r="C103" s="72"/>
      <c r="D103" s="72"/>
      <c r="E103" s="73">
        <v>5382929.2999999998</v>
      </c>
      <c r="F103" s="92">
        <f t="shared" si="2"/>
        <v>5.3829292999999998</v>
      </c>
      <c r="G103" s="72"/>
    </row>
    <row r="104" spans="1:7" ht="12" hidden="1" outlineLevel="6" x14ac:dyDescent="0.2">
      <c r="A104" s="77" t="s">
        <v>746</v>
      </c>
      <c r="B104" s="69"/>
      <c r="C104" s="69"/>
      <c r="D104" s="69"/>
      <c r="E104" s="70">
        <v>5381878.0999999996</v>
      </c>
      <c r="F104" s="93">
        <f t="shared" si="2"/>
        <v>5.3818780999999998</v>
      </c>
      <c r="G104" s="69"/>
    </row>
    <row r="105" spans="1:7" ht="12" hidden="1" outlineLevel="6" x14ac:dyDescent="0.2">
      <c r="A105" s="77" t="s">
        <v>745</v>
      </c>
      <c r="B105" s="69"/>
      <c r="C105" s="69"/>
      <c r="D105" s="69"/>
      <c r="E105" s="70">
        <v>1051.2</v>
      </c>
      <c r="F105" s="93">
        <f t="shared" si="2"/>
        <v>1.0512E-3</v>
      </c>
      <c r="G105" s="69"/>
    </row>
    <row r="106" spans="1:7" ht="12" outlineLevel="3" collapsed="1" x14ac:dyDescent="0.2">
      <c r="A106" s="76" t="s">
        <v>744</v>
      </c>
      <c r="B106" s="72"/>
      <c r="C106" s="72"/>
      <c r="D106" s="72"/>
      <c r="E106" s="73">
        <v>253958080</v>
      </c>
      <c r="F106" s="94">
        <f t="shared" si="2"/>
        <v>253.95808</v>
      </c>
      <c r="G106" s="72"/>
    </row>
    <row r="107" spans="1:7" ht="12" hidden="1" outlineLevel="4" x14ac:dyDescent="0.2">
      <c r="A107" s="75" t="s">
        <v>743</v>
      </c>
      <c r="B107" s="69"/>
      <c r="C107" s="69"/>
      <c r="D107" s="69"/>
      <c r="E107" s="70">
        <v>253900000</v>
      </c>
      <c r="F107" s="93">
        <f t="shared" si="2"/>
        <v>253.9</v>
      </c>
      <c r="G107" s="69"/>
    </row>
    <row r="108" spans="1:7" ht="12" hidden="1" outlineLevel="4" collapsed="1" x14ac:dyDescent="0.2">
      <c r="A108" s="74" t="s">
        <v>742</v>
      </c>
      <c r="B108" s="72"/>
      <c r="C108" s="72"/>
      <c r="D108" s="72"/>
      <c r="E108" s="73">
        <v>58080</v>
      </c>
      <c r="F108" s="92">
        <f t="shared" si="2"/>
        <v>5.808E-2</v>
      </c>
      <c r="G108" s="72"/>
    </row>
    <row r="109" spans="1:7" ht="12" hidden="1" outlineLevel="5" x14ac:dyDescent="0.2">
      <c r="A109" s="71" t="s">
        <v>741</v>
      </c>
      <c r="B109" s="69"/>
      <c r="C109" s="69"/>
      <c r="D109" s="69"/>
      <c r="E109" s="70">
        <v>58080</v>
      </c>
      <c r="F109" s="93">
        <f t="shared" si="2"/>
        <v>5.808E-2</v>
      </c>
      <c r="G109" s="69"/>
    </row>
    <row r="110" spans="1:7" ht="12.75" x14ac:dyDescent="0.2">
      <c r="A110" s="68" t="s">
        <v>740</v>
      </c>
      <c r="B110" s="67">
        <v>16572727.15</v>
      </c>
      <c r="C110" s="66"/>
      <c r="D110" s="67">
        <v>2151600678.9000001</v>
      </c>
      <c r="E110" s="67">
        <v>2163845916.7199998</v>
      </c>
      <c r="F110" s="67">
        <v>4327489.33</v>
      </c>
      <c r="G110" s="66"/>
    </row>
  </sheetData>
  <mergeCells count="11">
    <mergeCell ref="G7:G8"/>
    <mergeCell ref="A4:G4"/>
    <mergeCell ref="B6:C6"/>
    <mergeCell ref="D6:E6"/>
    <mergeCell ref="F6:G6"/>
    <mergeCell ref="A7:A8"/>
    <mergeCell ref="B7:B8"/>
    <mergeCell ref="C7:C8"/>
    <mergeCell ref="D7:D8"/>
    <mergeCell ref="E7:E8"/>
    <mergeCell ref="F7:F8"/>
  </mergeCells>
  <pageMargins left="0.19685039370078741" right="0.19685039370078741" top="0.39370078740157483" bottom="0.39370078740157483" header="0" footer="0"/>
  <pageSetup paperSize="9" fitToHeight="0" pageOrder="overThenDown" orientation="landscape"/>
  <headerFooter>
    <oddFooter>&amp;L&amp;"Microsoft Sans Serif,normal"&amp;8Килганова Ю.В.&amp;R&amp;"Microsoft Sans Serif,normal"&amp;8&amp;D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ф.19_ЮТЭК_2025-2029</vt:lpstr>
      <vt:lpstr>51_2022</vt:lpstr>
      <vt:lpstr>'ф.19_ЮТЭК_2025-2029'!Заголовки_для_печати</vt:lpstr>
      <vt:lpstr>'ф.19_ЮТЭК_2025-2029'!Область_печати</vt:lpstr>
    </vt:vector>
  </TitlesOfParts>
  <Manager/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KolesnikovDV</dc:creator>
  <cp:keywords/>
  <dc:description/>
  <cp:lastModifiedBy>Толмачев Василий Викторович</cp:lastModifiedBy>
  <cp:lastPrinted>2024-02-09T14:21:00Z</cp:lastPrinted>
  <dcterms:created xsi:type="dcterms:W3CDTF">2015-09-16T07:43:55Z</dcterms:created>
  <dcterms:modified xsi:type="dcterms:W3CDTF">2025-09-25T06:01:49Z</dcterms:modified>
  <cp:category/>
</cp:coreProperties>
</file>